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8720" windowHeight="8700" activeTab="0"/>
  </bookViews>
  <sheets>
    <sheet name="Vorlage" sheetId="1" r:id="rId1"/>
  </sheets>
  <definedNames>
    <definedName name="_xlnm._FilterDatabase" localSheetId="0" hidden="1">'Vorlage'!$S$41:$Z$41</definedName>
  </definedNames>
  <calcPr fullCalcOnLoad="1"/>
</workbook>
</file>

<file path=xl/sharedStrings.xml><?xml version="1.0" encoding="utf-8"?>
<sst xmlns="http://schemas.openxmlformats.org/spreadsheetml/2006/main" count="205" uniqueCount="141">
  <si>
    <t>Heim - Mannschaft</t>
  </si>
  <si>
    <t>Gast - Mannschaft</t>
  </si>
  <si>
    <t>Verein:</t>
  </si>
  <si>
    <t>Gau:</t>
  </si>
  <si>
    <t>V.-Nr.:</t>
  </si>
  <si>
    <t>Pass-Nr.:</t>
  </si>
  <si>
    <t>Name</t>
  </si>
  <si>
    <t>Ringe</t>
  </si>
  <si>
    <t>Punkte</t>
  </si>
  <si>
    <t>Total</t>
  </si>
  <si>
    <t>AUSWERTEKARTE</t>
  </si>
  <si>
    <t xml:space="preserve"> </t>
  </si>
  <si>
    <t>Einzelpunkte</t>
  </si>
  <si>
    <t>Mannschaftspunkte</t>
  </si>
  <si>
    <t>Das Ergebniss muss direkt nach dem Wettkampf 
per Onlinemelder gemeldet werden!!!</t>
  </si>
  <si>
    <t xml:space="preserve">Datum: </t>
  </si>
  <si>
    <t>Schützenbezirk Schwaben</t>
  </si>
  <si>
    <t>Gau</t>
  </si>
  <si>
    <t>1.</t>
  </si>
  <si>
    <t>2.</t>
  </si>
  <si>
    <t>3.</t>
  </si>
  <si>
    <t>4.</t>
  </si>
  <si>
    <t>5.</t>
  </si>
  <si>
    <t>6.</t>
  </si>
  <si>
    <t>7.</t>
  </si>
  <si>
    <t>WKT</t>
  </si>
  <si>
    <t>Disziplin</t>
  </si>
  <si>
    <t>Gruppe</t>
  </si>
  <si>
    <t>Schützengau Allgäu</t>
  </si>
  <si>
    <t>Schützengau Augsburg</t>
  </si>
  <si>
    <t>Schützengau Babenhausen</t>
  </si>
  <si>
    <t>Schützengau Burgau</t>
  </si>
  <si>
    <t>Schützengau Donau-Ries</t>
  </si>
  <si>
    <t>Schützengau Günzburg</t>
  </si>
  <si>
    <t>Schützengau Illertissen</t>
  </si>
  <si>
    <t>Schützengau Kaufbeuren-Marktoberdorf</t>
  </si>
  <si>
    <t>Schützengau Krumbach</t>
  </si>
  <si>
    <t>Schützengau Lech-Wertach</t>
  </si>
  <si>
    <t>Schützengau Memmingen</t>
  </si>
  <si>
    <t>Schützengau Mindelheim</t>
  </si>
  <si>
    <t>Schützengau Oberallgäu</t>
  </si>
  <si>
    <t>Schützengau Ostallgäu</t>
  </si>
  <si>
    <t>Schützengau Ottobeuren</t>
  </si>
  <si>
    <t>Schützengau Ries-Nördlingen</t>
  </si>
  <si>
    <t>Schützengau Rothtal</t>
  </si>
  <si>
    <t>Schützengau Türkheim</t>
  </si>
  <si>
    <t>Schützengau Neu-Ulm</t>
  </si>
  <si>
    <t>Schützengau Wertingen</t>
  </si>
  <si>
    <t>Schützengau Westallgäu</t>
  </si>
  <si>
    <t>Wettkampftag</t>
  </si>
  <si>
    <t>8.</t>
  </si>
  <si>
    <t>9.</t>
  </si>
  <si>
    <t>10.</t>
  </si>
  <si>
    <t>Pl.:</t>
  </si>
  <si>
    <t>Summe Mannschaftsstechen</t>
  </si>
  <si>
    <t>Einzel + Ringe</t>
  </si>
  <si>
    <t>Der Kampf wurde gemäß der Spo.-O. des DSB und der RWK-Ordnung</t>
  </si>
  <si>
    <t>des BSSB, sowie der Bezirksliga-Ordnung durchgeführt.</t>
  </si>
  <si>
    <t>Bezirksoberliga Gruppe</t>
  </si>
  <si>
    <t>Bezirksliga Gruppe</t>
  </si>
  <si>
    <t>Bezirksligen-Saison</t>
  </si>
  <si>
    <t>Duell</t>
  </si>
  <si>
    <t>Präz.</t>
  </si>
  <si>
    <t>E</t>
  </si>
  <si>
    <t>Stechserie Einzel</t>
  </si>
  <si>
    <t>Stechserie Mannschaft</t>
  </si>
  <si>
    <t>:</t>
  </si>
  <si>
    <t>Punkte Mannschaftsstechen</t>
  </si>
  <si>
    <t>SV</t>
  </si>
  <si>
    <t>Pfeil</t>
  </si>
  <si>
    <t>Kgl.priv.SG</t>
  </si>
  <si>
    <t>Kaiserl.</t>
  </si>
  <si>
    <t>Kgl.</t>
  </si>
  <si>
    <t>priv.</t>
  </si>
  <si>
    <t>SG</t>
  </si>
  <si>
    <t>Singoldschützen</t>
  </si>
  <si>
    <t>Stauden</t>
  </si>
  <si>
    <t>Fischach</t>
  </si>
  <si>
    <t>ZSSV</t>
  </si>
  <si>
    <t>Altstadt</t>
  </si>
  <si>
    <t>Grünholder</t>
  </si>
  <si>
    <t>VSG</t>
  </si>
  <si>
    <t>TSG</t>
  </si>
  <si>
    <t>LwSSV</t>
  </si>
  <si>
    <t>Kgl.priv.FSG</t>
  </si>
  <si>
    <t>Alpenrose</t>
  </si>
  <si>
    <t>Hubertus</t>
  </si>
  <si>
    <t>Adler</t>
  </si>
  <si>
    <t>Drei</t>
  </si>
  <si>
    <t>Linden</t>
  </si>
  <si>
    <t>SC</t>
  </si>
  <si>
    <t>Thomas-Schützen</t>
  </si>
  <si>
    <t>DJK-Sternschützen</t>
  </si>
  <si>
    <t>Burenschützen</t>
  </si>
  <si>
    <t>ESV</t>
  </si>
  <si>
    <t>2019/2020</t>
  </si>
  <si>
    <t>2020/2021</t>
  </si>
  <si>
    <t>2021/2022</t>
  </si>
  <si>
    <t>2022/2023</t>
  </si>
  <si>
    <t>2023/2024</t>
  </si>
  <si>
    <t>Nassenbeuren</t>
  </si>
  <si>
    <t>Augsburg</t>
  </si>
  <si>
    <t>Zusmarshausen</t>
  </si>
  <si>
    <t>Pfronten</t>
  </si>
  <si>
    <t>Heimertingen</t>
  </si>
  <si>
    <t>Kaufbeuren</t>
  </si>
  <si>
    <t>Großaitingen</t>
  </si>
  <si>
    <t>Augsburg-Lechhausen</t>
  </si>
  <si>
    <t>Augsburg-Haunstetten</t>
  </si>
  <si>
    <t>Nordendorf</t>
  </si>
  <si>
    <t>WK</t>
  </si>
  <si>
    <t>Gruppe 1</t>
  </si>
  <si>
    <t>Gruppe 2</t>
  </si>
  <si>
    <t>Gruppe 3</t>
  </si>
  <si>
    <t>Gruppe 4</t>
  </si>
  <si>
    <t>Schützengau Donau-Brenz-Egau</t>
  </si>
  <si>
    <t>25 m Pistole</t>
  </si>
  <si>
    <t>Kempten</t>
  </si>
  <si>
    <t>Siegertshofen</t>
  </si>
  <si>
    <t>Schießen</t>
  </si>
  <si>
    <t>Thannhausen</t>
  </si>
  <si>
    <t>Hittistetten-Witzighausen</t>
  </si>
  <si>
    <t>Asbach-Bäumenheim</t>
  </si>
  <si>
    <t>Augsburg-Hochzoll</t>
  </si>
  <si>
    <t>Sportschützen</t>
  </si>
  <si>
    <t>Babenhausen</t>
  </si>
  <si>
    <t>Gablingen</t>
  </si>
  <si>
    <t>Memmingerberg</t>
  </si>
  <si>
    <t>Sulzberg</t>
  </si>
  <si>
    <t>Illertissen</t>
  </si>
  <si>
    <t>Finningen</t>
  </si>
  <si>
    <t>Unterelchingen</t>
  </si>
  <si>
    <t>Bellenberg</t>
  </si>
  <si>
    <t>Deffingen</t>
  </si>
  <si>
    <t>Weißenhorn</t>
  </si>
  <si>
    <t>Günzburg</t>
  </si>
  <si>
    <t>Burgau</t>
  </si>
  <si>
    <t>Gruppe West</t>
  </si>
  <si>
    <t>Gruppe Nordost</t>
  </si>
  <si>
    <t>Gruppe Südost</t>
  </si>
  <si>
    <t>Gruppe Süd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</si>
</sst>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  <numFmt numFmtId="166" formatCode="00"/>
    <numFmt numFmtId="167" formatCode="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\1"/>
    <numFmt numFmtId="173" formatCode="\ \."/>
    <numFmt numFmtId="174" formatCode="#,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Calibri"/>
      <family val="2"/>
    </font>
    <font>
      <sz val="20"/>
      <name val="Arial"/>
      <family val="2"/>
    </font>
    <font>
      <sz val="10"/>
      <name val="Arial Narrow"/>
      <family val="2"/>
    </font>
    <font>
      <sz val="9.95"/>
      <color indexed="8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strike/>
      <sz val="8"/>
      <name val="Calibri"/>
      <family val="2"/>
    </font>
    <font>
      <b/>
      <sz val="20"/>
      <name val="Calibri"/>
      <family val="2"/>
    </font>
    <font>
      <sz val="10"/>
      <color indexed="55"/>
      <name val="Arial"/>
      <family val="2"/>
    </font>
    <font>
      <b/>
      <sz val="20"/>
      <color indexed="9"/>
      <name val="Arial"/>
      <family val="2"/>
    </font>
    <font>
      <b/>
      <sz val="16"/>
      <color indexed="22"/>
      <name val="Arial"/>
      <family val="2"/>
    </font>
    <font>
      <b/>
      <u val="single"/>
      <sz val="16"/>
      <color indexed="9"/>
      <name val="Arial"/>
      <family val="2"/>
    </font>
    <font>
      <b/>
      <sz val="12"/>
      <name val="Calibri"/>
      <family val="2"/>
    </font>
    <font>
      <b/>
      <i/>
      <sz val="20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sz val="8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0" tint="-0.24997000396251678"/>
      <name val="Arial"/>
      <family val="2"/>
    </font>
    <font>
      <b/>
      <sz val="20"/>
      <color theme="0"/>
      <name val="Arial"/>
      <family val="2"/>
    </font>
    <font>
      <b/>
      <sz val="16"/>
      <color theme="0" tint="-0.1499900072813034"/>
      <name val="Arial"/>
      <family val="2"/>
    </font>
    <font>
      <b/>
      <u val="single"/>
      <sz val="16"/>
      <color theme="0"/>
      <name val="Arial"/>
      <family val="2"/>
    </font>
    <font>
      <sz val="8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67" fontId="5" fillId="0" borderId="0" xfId="0" applyNumberFormat="1" applyFont="1" applyAlignment="1">
      <alignment vertical="center"/>
    </xf>
    <xf numFmtId="0" fontId="0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1" fontId="40" fillId="33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right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0" fontId="43" fillId="0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44" fillId="0" borderId="0" xfId="0" applyFont="1" applyAlignment="1" applyProtection="1">
      <alignment vertical="center"/>
      <protection/>
    </xf>
    <xf numFmtId="0" fontId="16" fillId="0" borderId="0" xfId="0" applyFont="1" applyAlignment="1">
      <alignment/>
    </xf>
    <xf numFmtId="0" fontId="0" fillId="0" borderId="18" xfId="0" applyBorder="1" applyAlignment="1" applyProtection="1">
      <alignment horizontal="center" vertical="center"/>
      <protection/>
    </xf>
    <xf numFmtId="0" fontId="73" fillId="36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74" fillId="0" borderId="20" xfId="0" applyFont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5" fillId="37" borderId="20" xfId="0" applyFont="1" applyFill="1" applyBorder="1" applyAlignment="1" applyProtection="1">
      <alignment horizontal="center" vertical="center"/>
      <protection/>
    </xf>
    <xf numFmtId="0" fontId="73" fillId="38" borderId="10" xfId="0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1" fontId="15" fillId="0" borderId="23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76" fillId="0" borderId="20" xfId="0" applyFont="1" applyBorder="1" applyAlignment="1" applyProtection="1">
      <alignment horizontal="center" vertical="center"/>
      <protection/>
    </xf>
    <xf numFmtId="167" fontId="39" fillId="35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40" fillId="0" borderId="0" xfId="0" applyFont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>
      <alignment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10" fillId="36" borderId="27" xfId="0" applyFont="1" applyFill="1" applyBorder="1" applyAlignment="1" applyProtection="1">
      <alignment horizontal="right" vertical="center"/>
      <protection/>
    </xf>
    <xf numFmtId="0" fontId="10" fillId="36" borderId="14" xfId="0" applyFont="1" applyFill="1" applyBorder="1" applyAlignment="1" applyProtection="1">
      <alignment horizontal="right" vertical="center"/>
      <protection/>
    </xf>
    <xf numFmtId="0" fontId="10" fillId="36" borderId="28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0" fontId="10" fillId="36" borderId="13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right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9" borderId="0" xfId="0" applyFont="1" applyFill="1" applyBorder="1" applyAlignment="1" applyProtection="1">
      <alignment horizontal="left" vertical="center"/>
      <protection/>
    </xf>
    <xf numFmtId="0" fontId="9" fillId="39" borderId="17" xfId="0" applyFont="1" applyFill="1" applyBorder="1" applyAlignment="1" applyProtection="1">
      <alignment horizontal="left" vertical="center"/>
      <protection/>
    </xf>
    <xf numFmtId="0" fontId="8" fillId="35" borderId="29" xfId="0" applyFont="1" applyFill="1" applyBorder="1" applyAlignment="1" applyProtection="1">
      <alignment horizontal="center" vertical="center"/>
      <protection locked="0"/>
    </xf>
    <xf numFmtId="0" fontId="8" fillId="35" borderId="28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 applyProtection="1">
      <alignment horizontal="left" vertical="center"/>
      <protection/>
    </xf>
    <xf numFmtId="0" fontId="8" fillId="35" borderId="32" xfId="0" applyFont="1" applyFill="1" applyBorder="1" applyAlignment="1" applyProtection="1">
      <alignment horizontal="center" vertical="center"/>
      <protection locked="0"/>
    </xf>
    <xf numFmtId="0" fontId="41" fillId="37" borderId="0" xfId="0" applyFont="1" applyFill="1" applyBorder="1" applyAlignment="1" applyProtection="1">
      <alignment horizontal="center" vertical="center"/>
      <protection locked="0"/>
    </xf>
    <xf numFmtId="0" fontId="44" fillId="37" borderId="0" xfId="0" applyFont="1" applyFill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right" vertical="center"/>
      <protection/>
    </xf>
    <xf numFmtId="0" fontId="39" fillId="0" borderId="10" xfId="0" applyFont="1" applyBorder="1" applyAlignment="1" applyProtection="1">
      <alignment horizontal="right" vertical="center"/>
      <protection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44" fillId="37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center"/>
      <protection/>
    </xf>
    <xf numFmtId="0" fontId="39" fillId="0" borderId="10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2" fillId="40" borderId="33" xfId="0" applyFont="1" applyFill="1" applyBorder="1" applyAlignment="1" applyProtection="1">
      <alignment horizontal="center" vertical="center"/>
      <protection/>
    </xf>
    <xf numFmtId="0" fontId="52" fillId="40" borderId="34" xfId="0" applyFont="1" applyFill="1" applyBorder="1" applyAlignment="1" applyProtection="1">
      <alignment horizontal="center" vertical="center"/>
      <protection/>
    </xf>
    <xf numFmtId="0" fontId="52" fillId="40" borderId="35" xfId="0" applyFont="1" applyFill="1" applyBorder="1" applyAlignment="1" applyProtection="1">
      <alignment horizontal="center" vertical="center"/>
      <protection/>
    </xf>
    <xf numFmtId="14" fontId="40" fillId="37" borderId="0" xfId="0" applyNumberFormat="1" applyFont="1" applyFill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8" fillId="35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rgb="FFFFC000"/>
        </patternFill>
      </fill>
    </dxf>
    <dxf>
      <font>
        <color rgb="FFC00000"/>
      </font>
      <fill>
        <patternFill>
          <bgColor rgb="FFFFC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3"/>
      </font>
    </dxf>
    <dxf>
      <font>
        <color theme="3"/>
      </font>
    </dxf>
    <dxf>
      <font>
        <color rgb="FFC00000"/>
      </font>
    </dxf>
    <dxf>
      <font>
        <color theme="0"/>
      </font>
    </dxf>
    <dxf>
      <font>
        <color indexed="9"/>
      </font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92D050"/>
        </patternFill>
      </fill>
    </dxf>
    <dxf>
      <font>
        <name val="Cambria"/>
        <color theme="1"/>
      </font>
    </dxf>
    <dxf>
      <font>
        <color indexed="9"/>
      </font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92D050"/>
        </patternFill>
      </fill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990600</xdr:colOff>
      <xdr:row>4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1638300</xdr:colOff>
      <xdr:row>0</xdr:row>
      <xdr:rowOff>0</xdr:rowOff>
    </xdr:from>
    <xdr:to>
      <xdr:col>18</xdr:col>
      <xdr:colOff>142875</xdr:colOff>
      <xdr:row>4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showGridLines="0" showRowColHeaders="0" tabSelected="1" zoomScale="90" zoomScaleNormal="90" zoomScalePageLayoutView="0" workbookViewId="0" topLeftCell="A1">
      <selection activeCell="H5" sqref="H5:I5"/>
    </sheetView>
  </sheetViews>
  <sheetFormatPr defaultColWidth="11.421875" defaultRowHeight="12.75"/>
  <cols>
    <col min="1" max="1" width="3.7109375" style="1" customWidth="1"/>
    <col min="2" max="2" width="15.7109375" style="0" customWidth="1"/>
    <col min="3" max="3" width="25.7109375" style="0" customWidth="1"/>
    <col min="4" max="7" width="3.7109375" style="0" customWidth="1"/>
    <col min="8" max="9" width="8.7109375" style="0" customWidth="1"/>
    <col min="10" max="10" width="1.7109375" style="0" customWidth="1"/>
    <col min="11" max="12" width="8.7109375" style="0" customWidth="1"/>
    <col min="13" max="16" width="3.7109375" style="0" customWidth="1"/>
    <col min="17" max="17" width="25.7109375" style="0" customWidth="1"/>
    <col min="18" max="18" width="12.7109375" style="0" customWidth="1"/>
    <col min="19" max="19" width="3.7109375" style="0" customWidth="1"/>
    <col min="20" max="20" width="20.140625" style="0" hidden="1" customWidth="1"/>
    <col min="21" max="21" width="15.7109375" style="0" hidden="1" customWidth="1"/>
    <col min="22" max="22" width="8.28125" style="0" hidden="1" customWidth="1"/>
    <col min="23" max="23" width="4.140625" style="0" hidden="1" customWidth="1"/>
    <col min="24" max="24" width="11.421875" style="0" hidden="1" customWidth="1"/>
    <col min="25" max="25" width="2.00390625" style="0" hidden="1" customWidth="1"/>
    <col min="26" max="26" width="11.421875" style="0" hidden="1" customWidth="1"/>
  </cols>
  <sheetData>
    <row r="1" spans="1:19" ht="26.25">
      <c r="A1" s="123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1" ht="4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U2" s="5"/>
    </row>
    <row r="3" spans="1:21" ht="21">
      <c r="A3" s="125" t="s">
        <v>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U3" s="5"/>
    </row>
    <row r="4" spans="1:21" ht="12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U4" s="5"/>
    </row>
    <row r="5" spans="1:22" ht="26.25">
      <c r="A5" s="118" t="s">
        <v>60</v>
      </c>
      <c r="B5" s="118"/>
      <c r="C5" s="118"/>
      <c r="D5" s="118"/>
      <c r="E5" s="118"/>
      <c r="F5" s="118"/>
      <c r="G5" s="118"/>
      <c r="H5" s="117"/>
      <c r="I5" s="117"/>
      <c r="J5" s="54"/>
      <c r="K5" s="108"/>
      <c r="L5" s="108"/>
      <c r="M5" s="108"/>
      <c r="N5" s="108"/>
      <c r="O5" s="108"/>
      <c r="P5" s="108"/>
      <c r="Q5" s="6"/>
      <c r="R5" s="6"/>
      <c r="S5" s="6"/>
      <c r="U5" s="5"/>
      <c r="V5" s="4"/>
    </row>
    <row r="6" spans="1:22" ht="18.75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4" t="s">
        <v>58</v>
      </c>
      <c r="R6" s="107"/>
      <c r="S6" s="107"/>
      <c r="U6" s="5"/>
      <c r="V6" s="4"/>
    </row>
    <row r="7" spans="1:22" ht="18.75">
      <c r="A7" s="21"/>
      <c r="B7" s="20"/>
      <c r="C7" s="75" t="s">
        <v>49</v>
      </c>
      <c r="D7" s="76"/>
      <c r="G7" s="23"/>
      <c r="H7" s="23"/>
      <c r="I7" s="24" t="s">
        <v>15</v>
      </c>
      <c r="J7" s="130"/>
      <c r="K7" s="130"/>
      <c r="L7" s="130"/>
      <c r="M7" s="130"/>
      <c r="N7" s="23"/>
      <c r="O7" s="23"/>
      <c r="P7" s="23"/>
      <c r="Q7" s="24" t="s">
        <v>59</v>
      </c>
      <c r="R7" s="107"/>
      <c r="S7" s="107"/>
      <c r="U7" s="5"/>
      <c r="V7" s="4"/>
    </row>
    <row r="8" spans="1:22" ht="13.5" thickBo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U8" s="5"/>
      <c r="V8" s="53" t="s">
        <v>95</v>
      </c>
    </row>
    <row r="9" spans="1:23" ht="20.25" customHeight="1">
      <c r="A9" s="127" t="s">
        <v>0</v>
      </c>
      <c r="B9" s="128"/>
      <c r="C9" s="128"/>
      <c r="D9" s="128"/>
      <c r="E9" s="128"/>
      <c r="F9" s="128"/>
      <c r="G9" s="128"/>
      <c r="H9" s="128"/>
      <c r="I9" s="128"/>
      <c r="J9" s="61" t="s">
        <v>11</v>
      </c>
      <c r="K9" s="128" t="s">
        <v>1</v>
      </c>
      <c r="L9" s="128"/>
      <c r="M9" s="128"/>
      <c r="N9" s="128"/>
      <c r="O9" s="128"/>
      <c r="P9" s="128"/>
      <c r="Q9" s="128"/>
      <c r="R9" s="128"/>
      <c r="S9" s="129"/>
      <c r="T9" s="10"/>
      <c r="U9" s="5"/>
      <c r="V9" s="77" t="s">
        <v>96</v>
      </c>
      <c r="W9" s="8"/>
    </row>
    <row r="10" spans="1:23" s="2" customFormat="1" ht="19.5" customHeight="1">
      <c r="A10" s="109" t="s">
        <v>2</v>
      </c>
      <c r="B10" s="110"/>
      <c r="C10" s="111"/>
      <c r="D10" s="111"/>
      <c r="E10" s="111"/>
      <c r="F10" s="111"/>
      <c r="G10" s="111"/>
      <c r="H10" s="111"/>
      <c r="I10" s="19" t="s">
        <v>4</v>
      </c>
      <c r="J10" s="62"/>
      <c r="K10" s="19" t="s">
        <v>4</v>
      </c>
      <c r="L10" s="111"/>
      <c r="M10" s="111"/>
      <c r="N10" s="111"/>
      <c r="O10" s="111"/>
      <c r="P10" s="111"/>
      <c r="Q10" s="111"/>
      <c r="R10" s="119" t="s">
        <v>2</v>
      </c>
      <c r="S10" s="120"/>
      <c r="T10" s="9"/>
      <c r="U10" s="5"/>
      <c r="V10" s="53" t="s">
        <v>97</v>
      </c>
      <c r="W10" s="9"/>
    </row>
    <row r="11" spans="1:23" s="2" customFormat="1" ht="19.5" customHeight="1">
      <c r="A11" s="109" t="s">
        <v>3</v>
      </c>
      <c r="B11" s="110"/>
      <c r="C11" s="112">
        <f>IF(ISERROR(VLOOKUP(C10,$B$42:$F$81,5)),"",VLOOKUP(C10,$B$42:$F$81,5))</f>
      </c>
      <c r="D11" s="113"/>
      <c r="E11" s="113"/>
      <c r="F11" s="113"/>
      <c r="G11" s="113"/>
      <c r="H11" s="114"/>
      <c r="I11" s="72">
        <f>IF(ISERROR(VLOOKUP(C10,$B$42:$C$69,2)),"",VLOOKUP(C10,$B$42:$C$69,2))</f>
      </c>
      <c r="J11" s="73"/>
      <c r="K11" s="72">
        <f>IF(ISERROR(VLOOKUP(L10,$B$42:$C$69,2)),"",VLOOKUP(L10,$B$42:$C$69,2))</f>
      </c>
      <c r="L11" s="112">
        <f>IF(ISERROR(VLOOKUP(L10,$B$42:$F$81,5)),"",VLOOKUP(L10,$B$42:$F$81,5))</f>
      </c>
      <c r="M11" s="113"/>
      <c r="N11" s="113"/>
      <c r="O11" s="113"/>
      <c r="P11" s="113"/>
      <c r="Q11" s="114"/>
      <c r="R11" s="119" t="s">
        <v>3</v>
      </c>
      <c r="S11" s="120"/>
      <c r="T11" s="9"/>
      <c r="U11" s="5"/>
      <c r="V11" s="53" t="s">
        <v>98</v>
      </c>
      <c r="W11" s="9"/>
    </row>
    <row r="12" spans="1:23" s="3" customFormat="1" ht="15" customHeight="1">
      <c r="A12" s="32" t="s">
        <v>53</v>
      </c>
      <c r="B12" s="33" t="s">
        <v>5</v>
      </c>
      <c r="C12" s="33" t="s">
        <v>6</v>
      </c>
      <c r="D12" s="121" t="s">
        <v>62</v>
      </c>
      <c r="E12" s="122"/>
      <c r="F12" s="121" t="s">
        <v>61</v>
      </c>
      <c r="G12" s="122"/>
      <c r="H12" s="33" t="s">
        <v>7</v>
      </c>
      <c r="I12" s="33" t="s">
        <v>8</v>
      </c>
      <c r="J12" s="63"/>
      <c r="K12" s="33" t="s">
        <v>8</v>
      </c>
      <c r="L12" s="33" t="s">
        <v>7</v>
      </c>
      <c r="M12" s="121" t="s">
        <v>61</v>
      </c>
      <c r="N12" s="122"/>
      <c r="O12" s="121" t="s">
        <v>62</v>
      </c>
      <c r="P12" s="122"/>
      <c r="Q12" s="33" t="s">
        <v>6</v>
      </c>
      <c r="R12" s="33" t="s">
        <v>5</v>
      </c>
      <c r="S12" s="34" t="s">
        <v>53</v>
      </c>
      <c r="T12" s="10"/>
      <c r="U12" s="5"/>
      <c r="V12" s="53" t="s">
        <v>99</v>
      </c>
      <c r="W12" s="8"/>
    </row>
    <row r="13" spans="1:23" ht="24.75" customHeight="1">
      <c r="A13" s="35">
        <v>1</v>
      </c>
      <c r="B13" s="36"/>
      <c r="C13" s="37"/>
      <c r="D13" s="103"/>
      <c r="E13" s="104"/>
      <c r="F13" s="103"/>
      <c r="G13" s="104"/>
      <c r="H13" s="38">
        <f>SUM(D13:G13)</f>
        <v>0</v>
      </c>
      <c r="I13" s="38">
        <f>SUM(IF(H14,IF(L14:L14&lt;H14,1,0),0))</f>
        <v>0</v>
      </c>
      <c r="J13" s="63"/>
      <c r="K13" s="38">
        <f>SUM(IF(L14,IF(L14:L14&gt;H14,1,0),0))</f>
        <v>0</v>
      </c>
      <c r="L13" s="38">
        <f>SUM(M13:P13)</f>
        <v>0</v>
      </c>
      <c r="M13" s="103"/>
      <c r="N13" s="104"/>
      <c r="O13" s="103"/>
      <c r="P13" s="104"/>
      <c r="Q13" s="37"/>
      <c r="R13" s="36"/>
      <c r="S13" s="39">
        <v>1</v>
      </c>
      <c r="T13" s="9"/>
      <c r="U13" s="5"/>
      <c r="W13" s="9"/>
    </row>
    <row r="14" spans="1:23" ht="12.75" customHeight="1">
      <c r="A14" s="115" t="s">
        <v>64</v>
      </c>
      <c r="B14" s="116"/>
      <c r="C14" s="116"/>
      <c r="D14" s="40"/>
      <c r="E14" s="40"/>
      <c r="F14" s="40"/>
      <c r="G14" s="40"/>
      <c r="H14" s="41">
        <f>D14+E14+F14+G14+H13</f>
        <v>0</v>
      </c>
      <c r="I14" s="42"/>
      <c r="J14" s="63"/>
      <c r="K14" s="42"/>
      <c r="L14" s="41">
        <f>P14+O14+N14+M14+L13</f>
        <v>0</v>
      </c>
      <c r="M14" s="40"/>
      <c r="N14" s="40"/>
      <c r="O14" s="40"/>
      <c r="P14" s="40"/>
      <c r="Q14" s="105" t="s">
        <v>64</v>
      </c>
      <c r="R14" s="92"/>
      <c r="S14" s="93"/>
      <c r="T14" s="9"/>
      <c r="U14" s="5"/>
      <c r="W14" s="9"/>
    </row>
    <row r="15" spans="1:23" ht="12.75" customHeight="1">
      <c r="A15" s="115" t="s">
        <v>65</v>
      </c>
      <c r="B15" s="116"/>
      <c r="C15" s="116"/>
      <c r="D15" s="40"/>
      <c r="E15" s="40"/>
      <c r="F15" s="40"/>
      <c r="G15" s="40"/>
      <c r="H15" s="41"/>
      <c r="I15" s="42"/>
      <c r="J15" s="63"/>
      <c r="K15" s="42"/>
      <c r="L15" s="41"/>
      <c r="M15" s="40"/>
      <c r="N15" s="40"/>
      <c r="O15" s="40"/>
      <c r="P15" s="40"/>
      <c r="Q15" s="105" t="s">
        <v>65</v>
      </c>
      <c r="R15" s="92"/>
      <c r="S15" s="93"/>
      <c r="T15" s="9"/>
      <c r="U15" s="5"/>
      <c r="W15" s="9"/>
    </row>
    <row r="16" spans="1:21" ht="24.75" customHeight="1">
      <c r="A16" s="35">
        <v>2</v>
      </c>
      <c r="B16" s="36"/>
      <c r="C16" s="37"/>
      <c r="D16" s="103"/>
      <c r="E16" s="104"/>
      <c r="F16" s="103"/>
      <c r="G16" s="104"/>
      <c r="H16" s="38">
        <f>SUM(D16:G16)</f>
        <v>0</v>
      </c>
      <c r="I16" s="38">
        <f>SUM(IF(H17,IF(L17:L17&lt;H17,1,0),0))</f>
        <v>0</v>
      </c>
      <c r="J16" s="63"/>
      <c r="K16" s="38">
        <f>SUM(IF(L17,IF(L17:L17&gt;H17,1,0),0))</f>
        <v>0</v>
      </c>
      <c r="L16" s="38">
        <f>SUM(M16:P16)</f>
        <v>0</v>
      </c>
      <c r="M16" s="103"/>
      <c r="N16" s="104"/>
      <c r="O16" s="103"/>
      <c r="P16" s="104"/>
      <c r="Q16" s="37"/>
      <c r="R16" s="36"/>
      <c r="S16" s="39">
        <v>2</v>
      </c>
      <c r="U16" s="5"/>
    </row>
    <row r="17" spans="1:21" ht="12.75" customHeight="1">
      <c r="A17" s="115" t="s">
        <v>64</v>
      </c>
      <c r="B17" s="116"/>
      <c r="C17" s="116"/>
      <c r="D17" s="40"/>
      <c r="E17" s="40"/>
      <c r="F17" s="40"/>
      <c r="G17" s="40"/>
      <c r="H17" s="41">
        <f>D17+E17+F17+G17+H16</f>
        <v>0</v>
      </c>
      <c r="I17" s="42"/>
      <c r="J17" s="63"/>
      <c r="K17" s="42"/>
      <c r="L17" s="41">
        <f>P17+O17+N17+M17+L16</f>
        <v>0</v>
      </c>
      <c r="M17" s="40"/>
      <c r="N17" s="40"/>
      <c r="O17" s="40"/>
      <c r="P17" s="40"/>
      <c r="Q17" s="105" t="s">
        <v>64</v>
      </c>
      <c r="R17" s="92"/>
      <c r="S17" s="93"/>
      <c r="U17" s="5"/>
    </row>
    <row r="18" spans="1:21" ht="24.75" customHeight="1">
      <c r="A18" s="35">
        <v>3</v>
      </c>
      <c r="B18" s="36"/>
      <c r="C18" s="37"/>
      <c r="D18" s="103"/>
      <c r="E18" s="104"/>
      <c r="F18" s="103"/>
      <c r="G18" s="104"/>
      <c r="H18" s="38">
        <f>SUM(D18:G18)</f>
        <v>0</v>
      </c>
      <c r="I18" s="38">
        <f>SUM(IF(H19,IF(L19:L19&lt;H19,1,0),0))</f>
        <v>0</v>
      </c>
      <c r="J18" s="63"/>
      <c r="K18" s="38">
        <f>SUM(IF(L19,IF(L19:L19&gt;H19,1,0),0))</f>
        <v>0</v>
      </c>
      <c r="L18" s="38">
        <f>SUM(M18:P18)</f>
        <v>0</v>
      </c>
      <c r="M18" s="103"/>
      <c r="N18" s="104"/>
      <c r="O18" s="103"/>
      <c r="P18" s="104"/>
      <c r="Q18" s="37"/>
      <c r="R18" s="36"/>
      <c r="S18" s="39">
        <v>3</v>
      </c>
      <c r="U18" s="5"/>
    </row>
    <row r="19" spans="1:21" ht="12.75" customHeight="1">
      <c r="A19" s="115" t="s">
        <v>64</v>
      </c>
      <c r="B19" s="116"/>
      <c r="C19" s="116"/>
      <c r="D19" s="40"/>
      <c r="E19" s="40"/>
      <c r="F19" s="40"/>
      <c r="G19" s="40"/>
      <c r="H19" s="41">
        <f>D19+E19+F19+G19+H18</f>
        <v>0</v>
      </c>
      <c r="I19" s="42"/>
      <c r="J19" s="63"/>
      <c r="K19" s="42"/>
      <c r="L19" s="41">
        <f>P19+O19+N19+M19+L18</f>
        <v>0</v>
      </c>
      <c r="M19" s="40"/>
      <c r="N19" s="40"/>
      <c r="O19" s="40"/>
      <c r="P19" s="40"/>
      <c r="Q19" s="105" t="s">
        <v>64</v>
      </c>
      <c r="R19" s="92"/>
      <c r="S19" s="93"/>
      <c r="U19" s="5"/>
    </row>
    <row r="20" spans="1:21" ht="24.75" customHeight="1">
      <c r="A20" s="35">
        <v>4</v>
      </c>
      <c r="B20" s="36"/>
      <c r="C20" s="37"/>
      <c r="D20" s="103"/>
      <c r="E20" s="104"/>
      <c r="F20" s="103"/>
      <c r="G20" s="104"/>
      <c r="H20" s="38">
        <f>SUM(D20:G20)</f>
        <v>0</v>
      </c>
      <c r="I20" s="38">
        <f>SUM(IF(H21,IF(L21:L21&lt;H21,1,0),0))</f>
        <v>0</v>
      </c>
      <c r="J20" s="63"/>
      <c r="K20" s="38">
        <f>SUM(IF(L21,IF(L21:L21&gt;H21,1,0),0))</f>
        <v>0</v>
      </c>
      <c r="L20" s="38">
        <f>SUM(M20:P20)</f>
        <v>0</v>
      </c>
      <c r="M20" s="103"/>
      <c r="N20" s="104"/>
      <c r="O20" s="103"/>
      <c r="P20" s="104"/>
      <c r="Q20" s="37"/>
      <c r="R20" s="36"/>
      <c r="S20" s="39">
        <v>4</v>
      </c>
      <c r="T20" s="12"/>
      <c r="U20" s="13"/>
    </row>
    <row r="21" spans="1:21" ht="12.75" customHeight="1">
      <c r="A21" s="115" t="s">
        <v>64</v>
      </c>
      <c r="B21" s="116"/>
      <c r="C21" s="116"/>
      <c r="D21" s="40"/>
      <c r="E21" s="40"/>
      <c r="F21" s="40"/>
      <c r="G21" s="40"/>
      <c r="H21" s="41">
        <f>D21+E21+F21+G21+H20</f>
        <v>0</v>
      </c>
      <c r="I21" s="42"/>
      <c r="J21" s="63"/>
      <c r="K21" s="42"/>
      <c r="L21" s="41">
        <f>P21+O21+N21+M21+L20</f>
        <v>0</v>
      </c>
      <c r="M21" s="40"/>
      <c r="N21" s="40"/>
      <c r="O21" s="40"/>
      <c r="P21" s="40"/>
      <c r="Q21" s="105" t="s">
        <v>64</v>
      </c>
      <c r="R21" s="92"/>
      <c r="S21" s="93"/>
      <c r="T21" s="9"/>
      <c r="U21" s="13"/>
    </row>
    <row r="22" spans="1:21" ht="12.75" customHeight="1" thickBot="1">
      <c r="A22" s="89" t="s">
        <v>54</v>
      </c>
      <c r="B22" s="90"/>
      <c r="C22" s="91"/>
      <c r="D22" s="43">
        <f>SUM(D15)</f>
        <v>0</v>
      </c>
      <c r="E22" s="43">
        <f>SUM(E15)</f>
        <v>0</v>
      </c>
      <c r="F22" s="43">
        <f>SUM(F15)</f>
        <v>0</v>
      </c>
      <c r="G22" s="56">
        <f>SUM(G15)</f>
        <v>0</v>
      </c>
      <c r="H22" s="66">
        <f>SUM(D22:G22)</f>
        <v>0</v>
      </c>
      <c r="I22" s="59"/>
      <c r="J22" s="63"/>
      <c r="K22" s="59"/>
      <c r="L22" s="57">
        <f>SUM(M22:P22)</f>
        <v>0</v>
      </c>
      <c r="M22" s="43">
        <f>SUM(M15)</f>
        <v>0</v>
      </c>
      <c r="N22" s="43">
        <f>SUM(N15)</f>
        <v>0</v>
      </c>
      <c r="O22" s="43">
        <f>SUM(O15)</f>
        <v>0</v>
      </c>
      <c r="P22" s="43">
        <f>SUM(P15)</f>
        <v>0</v>
      </c>
      <c r="Q22" s="92" t="s">
        <v>54</v>
      </c>
      <c r="R22" s="92"/>
      <c r="S22" s="93"/>
      <c r="T22" s="9"/>
      <c r="U22" s="5"/>
    </row>
    <row r="23" spans="1:21" ht="24.75" customHeight="1" thickBot="1">
      <c r="A23" s="94" t="s">
        <v>9</v>
      </c>
      <c r="B23" s="95"/>
      <c r="C23" s="95"/>
      <c r="D23" s="95"/>
      <c r="E23" s="95"/>
      <c r="F23" s="96"/>
      <c r="G23" s="97">
        <f>H13+H16+H18+H20</f>
        <v>0</v>
      </c>
      <c r="H23" s="98"/>
      <c r="I23" s="65">
        <f>IF(G23&gt;L23,1,0)</f>
        <v>0</v>
      </c>
      <c r="J23" s="64" t="s">
        <v>66</v>
      </c>
      <c r="K23" s="65">
        <f>IF(L23&gt;G23,1,0)</f>
        <v>0</v>
      </c>
      <c r="L23" s="97">
        <f>L13+L16+L18+L20</f>
        <v>0</v>
      </c>
      <c r="M23" s="98"/>
      <c r="N23" s="44" t="s">
        <v>9</v>
      </c>
      <c r="O23" s="44"/>
      <c r="P23" s="44"/>
      <c r="Q23" s="44"/>
      <c r="R23" s="44"/>
      <c r="S23" s="45"/>
      <c r="T23" s="12"/>
      <c r="U23" s="13"/>
    </row>
    <row r="24" spans="1:21" ht="24.75" customHeight="1">
      <c r="A24" s="35" t="s">
        <v>63</v>
      </c>
      <c r="B24" s="36"/>
      <c r="C24" s="37"/>
      <c r="D24" s="103"/>
      <c r="E24" s="104"/>
      <c r="F24" s="103"/>
      <c r="G24" s="135"/>
      <c r="H24" s="58">
        <f>SUM(D24:G24)</f>
        <v>0</v>
      </c>
      <c r="I24" s="58">
        <f>SUM(IF(H25,IF(L25:L25&lt;H25,1,0),0))</f>
        <v>0</v>
      </c>
      <c r="J24" s="63"/>
      <c r="K24" s="58">
        <f>SUM(IF(L25,IF(L25:L25&gt;H25,1,0),0))</f>
        <v>0</v>
      </c>
      <c r="L24" s="58">
        <f>SUM(M24:P24)</f>
        <v>0</v>
      </c>
      <c r="M24" s="106"/>
      <c r="N24" s="104"/>
      <c r="O24" s="103"/>
      <c r="P24" s="104"/>
      <c r="Q24" s="37"/>
      <c r="R24" s="36"/>
      <c r="S24" s="39" t="s">
        <v>63</v>
      </c>
      <c r="T24" s="12"/>
      <c r="U24" s="13"/>
    </row>
    <row r="25" spans="1:21" ht="24.75" customHeight="1" thickBot="1">
      <c r="A25" s="35" t="s">
        <v>63</v>
      </c>
      <c r="B25" s="36"/>
      <c r="C25" s="37"/>
      <c r="D25" s="103"/>
      <c r="E25" s="104"/>
      <c r="F25" s="103"/>
      <c r="G25" s="104"/>
      <c r="H25" s="38">
        <f>SUM(D24:G24)</f>
        <v>0</v>
      </c>
      <c r="I25" s="67">
        <f>SUM(IF(H25,IF(L25:L25&lt;H25,1,0),0))</f>
        <v>0</v>
      </c>
      <c r="J25" s="63"/>
      <c r="K25" s="67">
        <f>SUM(IF(L25,IF(L25:L25&gt;H25,1,0),0))</f>
        <v>0</v>
      </c>
      <c r="L25" s="38">
        <f>SUM(M24:P24)</f>
        <v>0</v>
      </c>
      <c r="M25" s="103"/>
      <c r="N25" s="104"/>
      <c r="O25" s="103"/>
      <c r="P25" s="104"/>
      <c r="Q25" s="37"/>
      <c r="R25" s="36"/>
      <c r="S25" s="39" t="s">
        <v>63</v>
      </c>
      <c r="T25" s="12"/>
      <c r="U25" s="13"/>
    </row>
    <row r="26" spans="1:21" ht="24.75" customHeight="1" thickBot="1">
      <c r="A26" s="99" t="s">
        <v>12</v>
      </c>
      <c r="B26" s="100"/>
      <c r="C26" s="100"/>
      <c r="D26" s="100"/>
      <c r="E26" s="100"/>
      <c r="F26" s="100"/>
      <c r="G26" s="100"/>
      <c r="H26" s="100"/>
      <c r="I26" s="71">
        <f>SUM(I13:I20)</f>
        <v>0</v>
      </c>
      <c r="J26" s="64" t="s">
        <v>66</v>
      </c>
      <c r="K26" s="71">
        <f>SUM(K13:K20)</f>
        <v>0</v>
      </c>
      <c r="L26" s="101" t="s">
        <v>12</v>
      </c>
      <c r="M26" s="101"/>
      <c r="N26" s="101"/>
      <c r="O26" s="101"/>
      <c r="P26" s="101"/>
      <c r="Q26" s="101"/>
      <c r="R26" s="101"/>
      <c r="S26" s="102"/>
      <c r="T26" s="16"/>
      <c r="U26" s="5"/>
    </row>
    <row r="27" spans="1:21" ht="25.5" hidden="1">
      <c r="A27" s="46"/>
      <c r="B27" s="47"/>
      <c r="C27" s="47"/>
      <c r="D27" s="47"/>
      <c r="E27" s="47"/>
      <c r="F27" s="47"/>
      <c r="G27" s="47"/>
      <c r="H27" s="47" t="s">
        <v>13</v>
      </c>
      <c r="I27" s="68">
        <f>IF(I26&gt;K26,3,IF(I26=K26,1,""))</f>
        <v>1</v>
      </c>
      <c r="J27" s="64" t="s">
        <v>66</v>
      </c>
      <c r="K27" s="68">
        <f>IF(K26&gt;I26,3,IF(K26=I26,1,""))</f>
        <v>1</v>
      </c>
      <c r="L27" s="48"/>
      <c r="M27" s="48"/>
      <c r="N27" s="48"/>
      <c r="O27" s="48"/>
      <c r="P27" s="48"/>
      <c r="Q27" s="48"/>
      <c r="R27" s="48"/>
      <c r="S27" s="49"/>
      <c r="T27" s="16"/>
      <c r="U27" s="5"/>
    </row>
    <row r="28" spans="1:21" ht="24.75" customHeight="1" hidden="1">
      <c r="A28" s="46"/>
      <c r="B28" s="47"/>
      <c r="C28" s="47"/>
      <c r="D28" s="47"/>
      <c r="E28" s="47"/>
      <c r="F28" s="47"/>
      <c r="G28" s="47"/>
      <c r="H28" s="47" t="s">
        <v>55</v>
      </c>
      <c r="I28" s="69">
        <f>I23+I26</f>
        <v>0</v>
      </c>
      <c r="J28" s="64" t="s">
        <v>66</v>
      </c>
      <c r="K28" s="69">
        <f>K23+K26</f>
        <v>0</v>
      </c>
      <c r="L28" s="48"/>
      <c r="M28" s="48"/>
      <c r="N28" s="48"/>
      <c r="O28" s="48"/>
      <c r="P28" s="48"/>
      <c r="Q28" s="48"/>
      <c r="R28" s="48"/>
      <c r="S28" s="49"/>
      <c r="T28" s="12"/>
      <c r="U28" s="13"/>
    </row>
    <row r="29" spans="1:22" ht="26.25" thickBot="1">
      <c r="A29" s="46"/>
      <c r="B29" s="47"/>
      <c r="C29" s="47"/>
      <c r="D29" s="47"/>
      <c r="E29" s="47"/>
      <c r="F29" s="47"/>
      <c r="G29" s="47"/>
      <c r="H29" s="47" t="s">
        <v>67</v>
      </c>
      <c r="I29" s="70">
        <f>SUM(IF(H22,IF(H22&gt;L22,1,0),0))</f>
        <v>0</v>
      </c>
      <c r="J29" s="64" t="s">
        <v>66</v>
      </c>
      <c r="K29" s="70">
        <f>SUM(IF(L22,IF(L22&gt;H22,1,0),0))</f>
        <v>0</v>
      </c>
      <c r="L29" s="48"/>
      <c r="M29" s="48"/>
      <c r="N29" s="48"/>
      <c r="O29" s="48"/>
      <c r="P29" s="48"/>
      <c r="Q29" s="48"/>
      <c r="R29" s="48"/>
      <c r="S29" s="49"/>
      <c r="T29" s="12"/>
      <c r="U29" s="13"/>
      <c r="V29" s="11"/>
    </row>
    <row r="30" spans="1:22" ht="13.5" thickBo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9"/>
      <c r="U30" s="13"/>
      <c r="V30" s="9"/>
    </row>
    <row r="31" spans="1:22" ht="27" thickBot="1">
      <c r="A31" s="50"/>
      <c r="B31" s="51"/>
      <c r="C31" s="51"/>
      <c r="D31" s="51"/>
      <c r="E31" s="51"/>
      <c r="F31" s="51"/>
      <c r="G31" s="51"/>
      <c r="H31" s="51"/>
      <c r="I31" s="60">
        <f>IF(I26&gt;K26,3,IF(I28+I29&gt;K28+K29,2,IF(I26=K26,1,0)))</f>
        <v>1</v>
      </c>
      <c r="J31" s="64" t="s">
        <v>66</v>
      </c>
      <c r="K31" s="60">
        <f>IF(K26&gt;I26,3,IF(K28+K29&gt;I28+I29,2,IF(K26=I26,1,0)))</f>
        <v>1</v>
      </c>
      <c r="L31" s="51"/>
      <c r="M31" s="84"/>
      <c r="N31" s="84"/>
      <c r="O31" s="84"/>
      <c r="P31" s="84"/>
      <c r="Q31" s="84"/>
      <c r="R31" s="84"/>
      <c r="S31" s="85"/>
      <c r="T31" s="9"/>
      <c r="U31" s="13"/>
      <c r="V31" s="9"/>
    </row>
    <row r="32" spans="1:22" ht="15.75" customHeight="1" thickBot="1">
      <c r="A32" s="86" t="s">
        <v>13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  <c r="T32" s="16"/>
      <c r="U32" s="13"/>
      <c r="V32" s="9"/>
    </row>
    <row r="33" spans="1:22" ht="15.75" customHeight="1">
      <c r="A33" s="133" t="s">
        <v>14</v>
      </c>
      <c r="B33" s="133"/>
      <c r="C33" s="133"/>
      <c r="D33" s="133"/>
      <c r="E33" s="133"/>
      <c r="F33" s="133"/>
      <c r="G33" s="133"/>
      <c r="H33" s="133"/>
      <c r="I33" s="133"/>
      <c r="J33" s="21"/>
      <c r="K33" s="83" t="s">
        <v>56</v>
      </c>
      <c r="L33" s="83"/>
      <c r="M33" s="83"/>
      <c r="N33" s="83"/>
      <c r="O33" s="83"/>
      <c r="P33" s="83"/>
      <c r="Q33" s="83"/>
      <c r="R33" s="83"/>
      <c r="S33" s="83"/>
      <c r="T33" s="9"/>
      <c r="U33" s="5"/>
      <c r="V33" s="15"/>
    </row>
    <row r="34" spans="1:22" ht="15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21"/>
      <c r="K34" s="83" t="s">
        <v>57</v>
      </c>
      <c r="L34" s="83"/>
      <c r="M34" s="83"/>
      <c r="N34" s="83"/>
      <c r="O34" s="83"/>
      <c r="P34" s="83"/>
      <c r="Q34" s="83"/>
      <c r="R34" s="83"/>
      <c r="S34" s="83"/>
      <c r="T34" s="12"/>
      <c r="U34" s="13"/>
      <c r="V34" s="11"/>
    </row>
    <row r="35" spans="1:22" ht="15.7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21"/>
      <c r="T35" s="12"/>
      <c r="U35" s="13"/>
      <c r="V35" s="11"/>
    </row>
    <row r="36" spans="1:22" ht="15.75" customHeight="1" thickBot="1">
      <c r="A36" s="134"/>
      <c r="B36" s="134"/>
      <c r="C36" s="134"/>
      <c r="D36" s="134"/>
      <c r="E36" s="134"/>
      <c r="F36" s="134"/>
      <c r="G36" s="134"/>
      <c r="H36" s="134"/>
      <c r="I36" s="134"/>
      <c r="J36" s="30"/>
      <c r="K36" s="25"/>
      <c r="L36" s="25"/>
      <c r="M36" s="25"/>
      <c r="N36" s="25"/>
      <c r="O36" s="25"/>
      <c r="P36" s="26"/>
      <c r="Q36" s="25"/>
      <c r="R36" s="25"/>
      <c r="S36" s="25"/>
      <c r="T36" s="12"/>
      <c r="U36" s="13"/>
      <c r="V36" s="11"/>
    </row>
    <row r="37" spans="1:22" ht="12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21"/>
      <c r="K37" s="27" t="s">
        <v>0</v>
      </c>
      <c r="L37" s="26"/>
      <c r="M37" s="26"/>
      <c r="N37" s="26"/>
      <c r="O37" s="26"/>
      <c r="P37" s="26"/>
      <c r="Q37" s="26"/>
      <c r="R37" s="26" t="s">
        <v>1</v>
      </c>
      <c r="S37" s="26"/>
      <c r="T37" s="14"/>
      <c r="U37" s="13"/>
      <c r="V37" s="11"/>
    </row>
    <row r="38" spans="1:22" ht="12.75" customHeight="1">
      <c r="A38" s="131"/>
      <c r="B38" s="131"/>
      <c r="C38" s="132"/>
      <c r="D38" s="132"/>
      <c r="E38" s="132"/>
      <c r="F38" s="132"/>
      <c r="G38" s="132"/>
      <c r="H38" s="132"/>
      <c r="I38" s="2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4"/>
      <c r="U38" s="13"/>
      <c r="V38" s="11"/>
    </row>
    <row r="39" spans="1:22" ht="12.75" hidden="1">
      <c r="A39" s="1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9"/>
      <c r="U39" s="5"/>
      <c r="V39" s="15"/>
    </row>
    <row r="40" spans="1:22" ht="12.75" hidden="1">
      <c r="A40" s="18"/>
      <c r="B40" s="17"/>
      <c r="D40" s="17"/>
      <c r="E40" s="78" t="s">
        <v>17</v>
      </c>
      <c r="F40" s="78"/>
      <c r="G40" s="78"/>
      <c r="H40" s="78"/>
      <c r="I40" s="78" t="s">
        <v>25</v>
      </c>
      <c r="J40" s="78" t="s">
        <v>110</v>
      </c>
      <c r="K40" s="78"/>
      <c r="L40" s="78" t="s">
        <v>26</v>
      </c>
      <c r="M40" s="78"/>
      <c r="N40" s="78" t="s">
        <v>27</v>
      </c>
      <c r="O40" s="17"/>
      <c r="P40" s="17"/>
      <c r="Q40" s="17"/>
      <c r="R40" s="17"/>
      <c r="S40" s="17"/>
      <c r="T40" s="9"/>
      <c r="U40" s="13"/>
      <c r="V40" s="9"/>
    </row>
    <row r="41" spans="1:22" ht="12.75" hidden="1">
      <c r="A41" s="18"/>
      <c r="B41" s="17"/>
      <c r="C41" s="30"/>
      <c r="D41" s="17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17"/>
      <c r="P41" s="17"/>
      <c r="Q41" s="17"/>
      <c r="R41" s="17"/>
      <c r="S41" s="17"/>
      <c r="T41" s="9"/>
      <c r="U41" s="13"/>
      <c r="V41" s="9"/>
    </row>
    <row r="42" spans="1:25" ht="12.75" hidden="1">
      <c r="A42" s="18"/>
      <c r="B42" s="55" t="str">
        <f aca="true" t="shared" si="0" ref="B42:B69">CONCATENATE(T42," ",U42," ",V42," ",W42," ",X42," ",Y42)</f>
        <v>Asbach-Bäumenheim VSG 1900 1  </v>
      </c>
      <c r="C42" s="17">
        <f aca="true" t="shared" si="1" ref="C42:C65">S42</f>
        <v>706002</v>
      </c>
      <c r="D42" s="29"/>
      <c r="E42">
        <v>706</v>
      </c>
      <c r="F42" s="80" t="str">
        <f>VLOOKUP(E42,K$54:M$75,2)</f>
        <v>Schützengau Donau-Ries</v>
      </c>
      <c r="G42" s="78"/>
      <c r="H42" s="78"/>
      <c r="I42" s="78" t="s">
        <v>18</v>
      </c>
      <c r="J42" s="78">
        <v>1</v>
      </c>
      <c r="K42" s="78"/>
      <c r="L42" s="79" t="s">
        <v>116</v>
      </c>
      <c r="M42" s="78"/>
      <c r="N42" s="78" t="s">
        <v>111</v>
      </c>
      <c r="O42" s="17"/>
      <c r="P42" s="17"/>
      <c r="Q42" s="17"/>
      <c r="R42" s="17"/>
      <c r="S42">
        <v>706002</v>
      </c>
      <c r="T42" s="74" t="s">
        <v>122</v>
      </c>
      <c r="U42" s="74" t="s">
        <v>81</v>
      </c>
      <c r="V42" s="74">
        <v>1900</v>
      </c>
      <c r="W42" s="74">
        <v>1</v>
      </c>
      <c r="X42" s="74"/>
      <c r="Y42" s="74"/>
    </row>
    <row r="43" spans="1:25" ht="12.75" hidden="1">
      <c r="A43" s="18"/>
      <c r="B43" s="55" t="str">
        <f t="shared" si="0"/>
        <v>Augsburg Altstadt 1   </v>
      </c>
      <c r="C43" s="17">
        <f t="shared" si="1"/>
        <v>702007</v>
      </c>
      <c r="D43" s="29"/>
      <c r="E43">
        <v>702</v>
      </c>
      <c r="F43" s="80" t="str">
        <f>VLOOKUP(E43,K$54:M$75,2)</f>
        <v>Schützengau Augsburg</v>
      </c>
      <c r="G43" s="78"/>
      <c r="H43" s="78"/>
      <c r="I43" s="78" t="s">
        <v>19</v>
      </c>
      <c r="J43" s="78">
        <v>2</v>
      </c>
      <c r="K43" s="78"/>
      <c r="L43" s="79"/>
      <c r="M43" s="78"/>
      <c r="N43" s="78" t="s">
        <v>112</v>
      </c>
      <c r="O43" s="17"/>
      <c r="P43" s="17"/>
      <c r="Q43" s="17"/>
      <c r="R43" s="17"/>
      <c r="S43">
        <v>702007</v>
      </c>
      <c r="T43" s="74" t="s">
        <v>101</v>
      </c>
      <c r="U43" s="74" t="s">
        <v>79</v>
      </c>
      <c r="V43" s="74">
        <v>1</v>
      </c>
      <c r="W43" s="74"/>
      <c r="X43" s="74"/>
      <c r="Y43" s="74"/>
    </row>
    <row r="44" spans="1:25" ht="12.75" hidden="1">
      <c r="A44" s="18"/>
      <c r="B44" s="55" t="str">
        <f t="shared" si="0"/>
        <v>Augsburg Altstadt 2   </v>
      </c>
      <c r="C44" s="17">
        <f t="shared" si="1"/>
        <v>702007</v>
      </c>
      <c r="D44" s="29"/>
      <c r="E44">
        <v>702</v>
      </c>
      <c r="F44" s="80" t="str">
        <f aca="true" t="shared" si="2" ref="F44:F81">VLOOKUP(E44,K$54:M$75,2)</f>
        <v>Schützengau Augsburg</v>
      </c>
      <c r="G44" s="78"/>
      <c r="H44" s="78"/>
      <c r="I44" s="78" t="s">
        <v>20</v>
      </c>
      <c r="J44" s="78">
        <v>3</v>
      </c>
      <c r="K44" s="78"/>
      <c r="L44" s="78"/>
      <c r="M44" s="78"/>
      <c r="N44" s="78" t="s">
        <v>113</v>
      </c>
      <c r="O44" s="17"/>
      <c r="P44" s="17"/>
      <c r="Q44" s="17"/>
      <c r="R44" s="17"/>
      <c r="S44">
        <v>702007</v>
      </c>
      <c r="T44" s="74" t="s">
        <v>101</v>
      </c>
      <c r="U44" s="74" t="s">
        <v>79</v>
      </c>
      <c r="V44" s="74">
        <v>2</v>
      </c>
      <c r="W44" s="74"/>
      <c r="X44" s="74"/>
      <c r="Y44" s="74"/>
    </row>
    <row r="45" spans="1:25" ht="12.75" hidden="1">
      <c r="A45" s="18"/>
      <c r="B45" s="55" t="str">
        <f t="shared" si="0"/>
        <v>Augsburg-Haunstetten Thomas-Schützen 1   </v>
      </c>
      <c r="C45" s="17">
        <f t="shared" si="1"/>
        <v>702044</v>
      </c>
      <c r="D45" s="29"/>
      <c r="E45">
        <v>702</v>
      </c>
      <c r="F45" s="80" t="str">
        <f t="shared" si="2"/>
        <v>Schützengau Augsburg</v>
      </c>
      <c r="G45" s="78"/>
      <c r="H45" s="78"/>
      <c r="I45" s="78" t="s">
        <v>21</v>
      </c>
      <c r="J45" s="78">
        <v>4</v>
      </c>
      <c r="K45" s="78"/>
      <c r="L45" s="78"/>
      <c r="M45" s="78"/>
      <c r="N45" s="78" t="s">
        <v>114</v>
      </c>
      <c r="O45" s="17"/>
      <c r="P45" s="17"/>
      <c r="Q45" s="17"/>
      <c r="R45" s="17"/>
      <c r="S45">
        <v>702044</v>
      </c>
      <c r="T45" s="74" t="s">
        <v>108</v>
      </c>
      <c r="U45" s="74" t="s">
        <v>91</v>
      </c>
      <c r="V45" s="74">
        <v>1</v>
      </c>
      <c r="W45" s="74"/>
      <c r="X45" s="74"/>
      <c r="Y45" s="74"/>
    </row>
    <row r="46" spans="1:25" ht="12.75" hidden="1">
      <c r="A46" s="18"/>
      <c r="B46" s="55" t="str">
        <f t="shared" si="0"/>
        <v>Augsburg-Hochzoll DJK-Sternschützen 1   </v>
      </c>
      <c r="C46" s="17">
        <f t="shared" si="1"/>
        <v>702015</v>
      </c>
      <c r="D46" s="29"/>
      <c r="E46">
        <v>702</v>
      </c>
      <c r="F46" s="80" t="str">
        <f t="shared" si="2"/>
        <v>Schützengau Augsburg</v>
      </c>
      <c r="G46" s="78"/>
      <c r="H46" s="78"/>
      <c r="I46" s="78" t="s">
        <v>22</v>
      </c>
      <c r="J46" s="78"/>
      <c r="K46" s="78"/>
      <c r="L46" s="78"/>
      <c r="M46" s="78"/>
      <c r="P46" s="17"/>
      <c r="Q46" s="17"/>
      <c r="R46" s="17"/>
      <c r="S46">
        <v>702015</v>
      </c>
      <c r="T46" s="74" t="s">
        <v>123</v>
      </c>
      <c r="U46" s="74" t="s">
        <v>92</v>
      </c>
      <c r="V46" s="74">
        <v>1</v>
      </c>
      <c r="W46" s="74"/>
      <c r="X46" s="74"/>
      <c r="Y46" s="74"/>
    </row>
    <row r="47" spans="1:25" ht="12.75" hidden="1">
      <c r="A47" s="18"/>
      <c r="B47" s="55" t="str">
        <f t="shared" si="0"/>
        <v>Augsburg-Lechhausen TSG 2   </v>
      </c>
      <c r="C47" s="17">
        <f t="shared" si="1"/>
        <v>702014</v>
      </c>
      <c r="D47" s="29"/>
      <c r="E47">
        <v>702</v>
      </c>
      <c r="F47" s="80" t="str">
        <f t="shared" si="2"/>
        <v>Schützengau Augsburg</v>
      </c>
      <c r="G47" s="78"/>
      <c r="H47" s="78"/>
      <c r="I47" s="78" t="s">
        <v>23</v>
      </c>
      <c r="J47" s="78"/>
      <c r="K47" s="78"/>
      <c r="L47" s="78"/>
      <c r="M47" s="78"/>
      <c r="N47" s="78" t="s">
        <v>137</v>
      </c>
      <c r="O47" s="17"/>
      <c r="P47" s="17"/>
      <c r="Q47" s="17"/>
      <c r="R47" s="17"/>
      <c r="S47">
        <v>702014</v>
      </c>
      <c r="T47" s="74" t="s">
        <v>107</v>
      </c>
      <c r="U47" s="74" t="s">
        <v>82</v>
      </c>
      <c r="V47" s="74">
        <v>2</v>
      </c>
      <c r="W47" s="74"/>
      <c r="X47" s="74"/>
      <c r="Y47" s="74"/>
    </row>
    <row r="48" spans="1:25" ht="12.75" hidden="1">
      <c r="A48" s="18"/>
      <c r="B48" s="55" t="str">
        <f t="shared" si="0"/>
        <v>Augsburg-Lechhausen TSG 1   </v>
      </c>
      <c r="C48" s="17">
        <f t="shared" si="1"/>
        <v>702014</v>
      </c>
      <c r="D48" s="29"/>
      <c r="E48">
        <v>702</v>
      </c>
      <c r="F48" s="80" t="str">
        <f t="shared" si="2"/>
        <v>Schützengau Augsburg</v>
      </c>
      <c r="G48" s="78"/>
      <c r="H48" s="78"/>
      <c r="I48" s="78" t="s">
        <v>24</v>
      </c>
      <c r="J48" s="78"/>
      <c r="K48" s="78"/>
      <c r="L48" s="78"/>
      <c r="M48" s="78"/>
      <c r="N48" s="78" t="s">
        <v>138</v>
      </c>
      <c r="O48" s="17"/>
      <c r="P48" s="17"/>
      <c r="Q48" s="17"/>
      <c r="R48" s="17"/>
      <c r="S48">
        <v>702014</v>
      </c>
      <c r="T48" s="74" t="s">
        <v>107</v>
      </c>
      <c r="U48" s="74" t="s">
        <v>82</v>
      </c>
      <c r="V48" s="74">
        <v>1</v>
      </c>
      <c r="W48" s="74"/>
      <c r="X48" s="74"/>
      <c r="Y48" s="74"/>
    </row>
    <row r="49" spans="1:23" ht="12.75" hidden="1">
      <c r="A49" s="18"/>
      <c r="B49" s="55" t="str">
        <f t="shared" si="0"/>
        <v>Bellenberg SV Pfeil 1  </v>
      </c>
      <c r="C49" s="17">
        <f t="shared" si="1"/>
        <v>709003</v>
      </c>
      <c r="D49" s="29"/>
      <c r="E49">
        <v>709</v>
      </c>
      <c r="F49" s="80" t="str">
        <f t="shared" si="2"/>
        <v>Schützengau Illertissen</v>
      </c>
      <c r="G49" s="78"/>
      <c r="H49" s="78"/>
      <c r="I49" s="78" t="s">
        <v>50</v>
      </c>
      <c r="J49" s="78"/>
      <c r="K49" s="78"/>
      <c r="L49" s="78"/>
      <c r="M49" s="78"/>
      <c r="N49" s="78" t="s">
        <v>139</v>
      </c>
      <c r="O49" s="17"/>
      <c r="P49" s="17"/>
      <c r="Q49" s="17"/>
      <c r="R49" s="17"/>
      <c r="S49">
        <v>709003</v>
      </c>
      <c r="T49" t="s">
        <v>132</v>
      </c>
      <c r="U49" t="s">
        <v>68</v>
      </c>
      <c r="V49" t="s">
        <v>69</v>
      </c>
      <c r="W49">
        <v>1</v>
      </c>
    </row>
    <row r="50" spans="1:22" ht="12.75" hidden="1">
      <c r="A50" s="18"/>
      <c r="B50" s="55" t="str">
        <f t="shared" si="0"/>
        <v>Burgau Kgl.priv.SG 1   </v>
      </c>
      <c r="C50" s="17">
        <f t="shared" si="1"/>
        <v>704001</v>
      </c>
      <c r="D50" s="29"/>
      <c r="E50">
        <v>704</v>
      </c>
      <c r="F50" s="80" t="str">
        <f t="shared" si="2"/>
        <v>Schützengau Burgau</v>
      </c>
      <c r="G50" s="78"/>
      <c r="H50" s="78"/>
      <c r="I50" s="78" t="s">
        <v>51</v>
      </c>
      <c r="J50" s="78"/>
      <c r="K50" s="78"/>
      <c r="L50" s="78"/>
      <c r="M50" s="78"/>
      <c r="N50" s="78" t="s">
        <v>140</v>
      </c>
      <c r="O50" s="17"/>
      <c r="P50" s="17"/>
      <c r="Q50" s="17"/>
      <c r="R50" s="17"/>
      <c r="S50">
        <v>704001</v>
      </c>
      <c r="T50" t="s">
        <v>136</v>
      </c>
      <c r="U50" t="s">
        <v>70</v>
      </c>
      <c r="V50">
        <v>1</v>
      </c>
    </row>
    <row r="51" spans="1:22" ht="12.75" hidden="1">
      <c r="A51" s="18"/>
      <c r="B51" s="55" t="str">
        <f t="shared" si="0"/>
        <v>Deffingen SV 1   </v>
      </c>
      <c r="C51" s="17">
        <f t="shared" si="1"/>
        <v>707004</v>
      </c>
      <c r="D51" s="29"/>
      <c r="E51">
        <v>707</v>
      </c>
      <c r="F51" s="80" t="str">
        <f t="shared" si="2"/>
        <v>Schützengau Günzburg</v>
      </c>
      <c r="G51" s="78"/>
      <c r="H51" s="78"/>
      <c r="I51" s="78" t="s">
        <v>52</v>
      </c>
      <c r="J51" s="78"/>
      <c r="K51" s="78"/>
      <c r="L51" s="78"/>
      <c r="M51" s="78"/>
      <c r="N51" s="78"/>
      <c r="O51" s="17"/>
      <c r="P51" s="17"/>
      <c r="Q51" s="17"/>
      <c r="R51" s="17"/>
      <c r="S51">
        <v>707004</v>
      </c>
      <c r="T51" t="s">
        <v>133</v>
      </c>
      <c r="U51" t="s">
        <v>68</v>
      </c>
      <c r="V51">
        <v>1</v>
      </c>
    </row>
    <row r="52" spans="1:22" ht="12.75" hidden="1">
      <c r="A52" s="18"/>
      <c r="B52" s="55" t="str">
        <f t="shared" si="0"/>
        <v>Finningen SV 2   </v>
      </c>
      <c r="C52" s="17">
        <f t="shared" si="1"/>
        <v>721002</v>
      </c>
      <c r="D52" s="29"/>
      <c r="E52">
        <v>721</v>
      </c>
      <c r="F52" s="80" t="str">
        <f t="shared" si="2"/>
        <v>Schützengau Neu-Ulm</v>
      </c>
      <c r="G52" s="78"/>
      <c r="H52" s="78"/>
      <c r="I52" s="78"/>
      <c r="J52" s="78"/>
      <c r="K52" s="78"/>
      <c r="L52" s="78"/>
      <c r="M52" s="78"/>
      <c r="N52" s="78"/>
      <c r="O52" s="17"/>
      <c r="P52" s="17"/>
      <c r="Q52" s="17"/>
      <c r="R52" s="17"/>
      <c r="S52">
        <v>721002</v>
      </c>
      <c r="T52" t="s">
        <v>130</v>
      </c>
      <c r="U52" t="s">
        <v>68</v>
      </c>
      <c r="V52">
        <v>2</v>
      </c>
    </row>
    <row r="53" spans="1:22" ht="12.75" hidden="1">
      <c r="A53" s="18"/>
      <c r="B53" s="55" t="str">
        <f t="shared" si="0"/>
        <v>Finningen SV 1   </v>
      </c>
      <c r="C53" s="17">
        <f t="shared" si="1"/>
        <v>721002</v>
      </c>
      <c r="D53" s="29"/>
      <c r="E53">
        <v>721</v>
      </c>
      <c r="F53" s="80" t="str">
        <f t="shared" si="2"/>
        <v>Schützengau Neu-Ulm</v>
      </c>
      <c r="G53" s="78"/>
      <c r="H53" s="78"/>
      <c r="I53" s="78"/>
      <c r="J53" s="78"/>
      <c r="K53" s="78"/>
      <c r="L53" s="80"/>
      <c r="M53" s="80"/>
      <c r="N53" s="78"/>
      <c r="O53" s="17"/>
      <c r="P53" s="17"/>
      <c r="Q53" s="17"/>
      <c r="R53" s="17"/>
      <c r="S53">
        <v>721002</v>
      </c>
      <c r="T53" t="s">
        <v>130</v>
      </c>
      <c r="U53" t="s">
        <v>68</v>
      </c>
      <c r="V53">
        <v>1</v>
      </c>
    </row>
    <row r="54" spans="1:25" ht="12.75" hidden="1">
      <c r="A54" s="18"/>
      <c r="B54" s="55" t="str">
        <f t="shared" si="0"/>
        <v>Gablingen Grünholder 1   </v>
      </c>
      <c r="C54" s="17">
        <f t="shared" si="1"/>
        <v>702036</v>
      </c>
      <c r="D54" s="29"/>
      <c r="E54">
        <v>702</v>
      </c>
      <c r="F54" s="80" t="str">
        <f t="shared" si="2"/>
        <v>Schützengau Augsburg</v>
      </c>
      <c r="G54" s="78"/>
      <c r="H54" s="78"/>
      <c r="I54" s="78"/>
      <c r="J54" s="78"/>
      <c r="K54" s="81">
        <v>701</v>
      </c>
      <c r="L54" s="82" t="s">
        <v>28</v>
      </c>
      <c r="M54" s="78"/>
      <c r="N54" s="78"/>
      <c r="O54" s="17"/>
      <c r="P54" s="17"/>
      <c r="Q54" s="17"/>
      <c r="R54" s="17"/>
      <c r="S54">
        <v>702036</v>
      </c>
      <c r="T54" s="74" t="s">
        <v>126</v>
      </c>
      <c r="U54" s="74" t="s">
        <v>80</v>
      </c>
      <c r="V54" s="74">
        <v>1</v>
      </c>
      <c r="W54" s="74"/>
      <c r="X54" s="74"/>
      <c r="Y54" s="74"/>
    </row>
    <row r="55" spans="1:25" ht="12.75" hidden="1">
      <c r="A55" s="18"/>
      <c r="B55" s="55" t="str">
        <f t="shared" si="0"/>
        <v>Großaitingen Singoldschützen 1   </v>
      </c>
      <c r="C55" s="17">
        <f t="shared" si="1"/>
        <v>712005</v>
      </c>
      <c r="D55" s="29"/>
      <c r="E55">
        <v>712</v>
      </c>
      <c r="F55" s="80" t="str">
        <f t="shared" si="2"/>
        <v>Schützengau Lech-Wertach</v>
      </c>
      <c r="G55" s="78"/>
      <c r="H55" s="78"/>
      <c r="I55" s="78"/>
      <c r="J55" s="78"/>
      <c r="K55" s="81">
        <v>702</v>
      </c>
      <c r="L55" s="82" t="s">
        <v>29</v>
      </c>
      <c r="M55" s="78"/>
      <c r="N55" s="78"/>
      <c r="O55" s="17"/>
      <c r="P55" s="17"/>
      <c r="Q55" s="17"/>
      <c r="R55" s="17"/>
      <c r="S55">
        <v>712005</v>
      </c>
      <c r="T55" s="74" t="s">
        <v>106</v>
      </c>
      <c r="U55" s="74" t="s">
        <v>75</v>
      </c>
      <c r="V55" s="74">
        <v>1</v>
      </c>
      <c r="W55" s="74"/>
      <c r="X55" s="74"/>
      <c r="Y55" s="74"/>
    </row>
    <row r="56" spans="1:25" ht="12.75" hidden="1">
      <c r="A56" s="18"/>
      <c r="B56" s="55" t="str">
        <f t="shared" si="0"/>
        <v>Großaitingen Singoldschützen 2   </v>
      </c>
      <c r="C56" s="17">
        <f t="shared" si="1"/>
        <v>712005</v>
      </c>
      <c r="D56" s="29"/>
      <c r="E56">
        <v>712</v>
      </c>
      <c r="F56" s="80" t="str">
        <f t="shared" si="2"/>
        <v>Schützengau Lech-Wertach</v>
      </c>
      <c r="G56" s="78"/>
      <c r="H56" s="78"/>
      <c r="I56" s="78"/>
      <c r="J56" s="78"/>
      <c r="K56" s="81">
        <v>703</v>
      </c>
      <c r="L56" s="82" t="s">
        <v>30</v>
      </c>
      <c r="M56" s="78"/>
      <c r="N56" s="78"/>
      <c r="O56" s="17"/>
      <c r="P56" s="17"/>
      <c r="Q56" s="17"/>
      <c r="R56" s="17"/>
      <c r="S56">
        <v>712005</v>
      </c>
      <c r="T56" s="74" t="s">
        <v>106</v>
      </c>
      <c r="U56" s="74" t="s">
        <v>75</v>
      </c>
      <c r="V56" s="74">
        <v>2</v>
      </c>
      <c r="W56" s="74"/>
      <c r="X56" s="74"/>
      <c r="Y56" s="74"/>
    </row>
    <row r="57" spans="1:25" ht="12.75" hidden="1">
      <c r="A57" s="18"/>
      <c r="B57" s="55" t="str">
        <f t="shared" si="0"/>
        <v>Günzburg Kaiserl. Kgl. priv. SG 1</v>
      </c>
      <c r="C57" s="17">
        <f t="shared" si="1"/>
        <v>707010</v>
      </c>
      <c r="D57" s="29"/>
      <c r="E57">
        <v>707</v>
      </c>
      <c r="F57" s="80" t="str">
        <f t="shared" si="2"/>
        <v>Schützengau Günzburg</v>
      </c>
      <c r="G57" s="78"/>
      <c r="H57" s="78"/>
      <c r="I57" s="78"/>
      <c r="J57" s="78"/>
      <c r="K57" s="81">
        <v>704</v>
      </c>
      <c r="L57" s="82" t="s">
        <v>31</v>
      </c>
      <c r="M57" s="78"/>
      <c r="N57" s="78"/>
      <c r="O57" s="17"/>
      <c r="P57" s="17"/>
      <c r="Q57" s="17"/>
      <c r="R57" s="17"/>
      <c r="S57">
        <v>707010</v>
      </c>
      <c r="T57" t="s">
        <v>135</v>
      </c>
      <c r="U57" t="s">
        <v>71</v>
      </c>
      <c r="V57" t="s">
        <v>72</v>
      </c>
      <c r="W57" t="s">
        <v>73</v>
      </c>
      <c r="X57" t="s">
        <v>74</v>
      </c>
      <c r="Y57">
        <v>1</v>
      </c>
    </row>
    <row r="58" spans="1:25" ht="12.75" hidden="1">
      <c r="A58" s="18"/>
      <c r="B58" s="55" t="str">
        <f t="shared" si="0"/>
        <v>Heimertingen Alpenrose 1   </v>
      </c>
      <c r="C58" s="17">
        <f t="shared" si="1"/>
        <v>713014</v>
      </c>
      <c r="D58" s="29"/>
      <c r="E58">
        <v>713</v>
      </c>
      <c r="F58" s="80" t="str">
        <f t="shared" si="2"/>
        <v>Schützengau Memmingen</v>
      </c>
      <c r="G58" s="78"/>
      <c r="H58" s="78"/>
      <c r="I58" s="78"/>
      <c r="J58" s="78"/>
      <c r="K58" s="81">
        <v>705</v>
      </c>
      <c r="L58" s="82" t="s">
        <v>115</v>
      </c>
      <c r="M58" s="78"/>
      <c r="N58" s="80"/>
      <c r="O58" s="17"/>
      <c r="P58" s="17"/>
      <c r="Q58" s="17"/>
      <c r="R58" s="17"/>
      <c r="S58">
        <v>713014</v>
      </c>
      <c r="T58" s="74" t="s">
        <v>104</v>
      </c>
      <c r="U58" s="74" t="s">
        <v>85</v>
      </c>
      <c r="V58" s="74">
        <v>1</v>
      </c>
      <c r="W58" s="74"/>
      <c r="X58" s="74"/>
      <c r="Y58" s="74"/>
    </row>
    <row r="59" spans="1:25" ht="12.75" hidden="1">
      <c r="A59" s="18"/>
      <c r="B59" s="55" t="str">
        <f t="shared" si="0"/>
        <v>Hittistetten-Witzighausen Adler 1   </v>
      </c>
      <c r="C59" s="17">
        <f t="shared" si="1"/>
        <v>719013</v>
      </c>
      <c r="D59" s="29"/>
      <c r="E59">
        <v>719</v>
      </c>
      <c r="F59" s="80" t="str">
        <f t="shared" si="2"/>
        <v>Schützengau Rothtal</v>
      </c>
      <c r="G59" s="78"/>
      <c r="H59" s="78"/>
      <c r="I59" s="78"/>
      <c r="J59" s="78"/>
      <c r="K59" s="81">
        <v>706</v>
      </c>
      <c r="L59" s="82" t="s">
        <v>32</v>
      </c>
      <c r="M59" s="78"/>
      <c r="N59" s="80"/>
      <c r="O59" s="17"/>
      <c r="P59" s="17"/>
      <c r="Q59" s="17"/>
      <c r="R59" s="17"/>
      <c r="S59">
        <v>719013</v>
      </c>
      <c r="T59" s="74" t="s">
        <v>121</v>
      </c>
      <c r="U59" s="74" t="s">
        <v>87</v>
      </c>
      <c r="V59" s="74">
        <v>1</v>
      </c>
      <c r="W59" s="74"/>
      <c r="X59" s="74"/>
      <c r="Y59" s="74"/>
    </row>
    <row r="60" spans="1:22" ht="12.75" hidden="1">
      <c r="A60" s="18"/>
      <c r="B60" s="55" t="str">
        <f t="shared" si="0"/>
        <v>Illertissen ZSSV 1   </v>
      </c>
      <c r="C60" s="17">
        <f t="shared" si="1"/>
        <v>709012</v>
      </c>
      <c r="D60" s="29"/>
      <c r="E60">
        <v>709</v>
      </c>
      <c r="F60" s="80" t="str">
        <f t="shared" si="2"/>
        <v>Schützengau Illertissen</v>
      </c>
      <c r="G60" s="78"/>
      <c r="H60" s="78"/>
      <c r="I60" s="78"/>
      <c r="J60" s="78"/>
      <c r="K60" s="81">
        <v>707</v>
      </c>
      <c r="L60" s="82" t="s">
        <v>33</v>
      </c>
      <c r="M60" s="78"/>
      <c r="N60" s="80"/>
      <c r="O60" s="17"/>
      <c r="P60" s="17"/>
      <c r="Q60" s="17"/>
      <c r="R60" s="17"/>
      <c r="S60">
        <v>709012</v>
      </c>
      <c r="T60" t="s">
        <v>129</v>
      </c>
      <c r="U60" t="s">
        <v>78</v>
      </c>
      <c r="V60">
        <v>1</v>
      </c>
    </row>
    <row r="61" spans="1:25" ht="12.75" hidden="1">
      <c r="A61" s="18"/>
      <c r="B61" s="55" t="str">
        <f t="shared" si="0"/>
        <v>Kaufbeuren Kgl.priv.FSG 1   </v>
      </c>
      <c r="C61" s="17">
        <f t="shared" si="1"/>
        <v>710029</v>
      </c>
      <c r="D61" s="29"/>
      <c r="E61">
        <v>710</v>
      </c>
      <c r="F61" s="80" t="str">
        <f t="shared" si="2"/>
        <v>Schützengau Kaufbeuren-Marktoberdorf</v>
      </c>
      <c r="G61" s="78"/>
      <c r="H61" s="78"/>
      <c r="I61" s="78"/>
      <c r="J61" s="78"/>
      <c r="K61" s="81">
        <v>709</v>
      </c>
      <c r="L61" s="82" t="s">
        <v>34</v>
      </c>
      <c r="M61" s="78"/>
      <c r="N61" s="80"/>
      <c r="O61" s="17"/>
      <c r="P61" s="17"/>
      <c r="Q61" s="17"/>
      <c r="R61" s="17"/>
      <c r="S61">
        <v>710029</v>
      </c>
      <c r="T61" s="74" t="s">
        <v>105</v>
      </c>
      <c r="U61" s="74" t="s">
        <v>84</v>
      </c>
      <c r="V61" s="74">
        <v>1</v>
      </c>
      <c r="W61" s="74"/>
      <c r="X61" s="74"/>
      <c r="Y61" s="74"/>
    </row>
    <row r="62" spans="1:25" ht="12.75" hidden="1">
      <c r="A62" s="18"/>
      <c r="B62" s="55" t="str">
        <f t="shared" si="0"/>
        <v>Kempten ESV 1   </v>
      </c>
      <c r="C62" s="17">
        <f t="shared" si="1"/>
        <v>701091</v>
      </c>
      <c r="D62" s="29"/>
      <c r="E62">
        <v>701</v>
      </c>
      <c r="F62" s="80" t="str">
        <f t="shared" si="2"/>
        <v>Schützengau Allgäu</v>
      </c>
      <c r="G62" s="78"/>
      <c r="H62" s="78"/>
      <c r="I62" s="78"/>
      <c r="J62" s="78"/>
      <c r="K62" s="81">
        <v>710</v>
      </c>
      <c r="L62" s="82" t="s">
        <v>35</v>
      </c>
      <c r="M62" s="78"/>
      <c r="N62" s="80"/>
      <c r="O62" s="17"/>
      <c r="P62" s="17"/>
      <c r="Q62" s="17"/>
      <c r="R62" s="17"/>
      <c r="S62">
        <v>701091</v>
      </c>
      <c r="T62" s="74" t="s">
        <v>117</v>
      </c>
      <c r="U62" s="74" t="s">
        <v>94</v>
      </c>
      <c r="V62" s="74">
        <v>1</v>
      </c>
      <c r="W62" s="74"/>
      <c r="X62" s="74"/>
      <c r="Y62" s="74"/>
    </row>
    <row r="63" spans="1:25" ht="12.75" hidden="1">
      <c r="A63" s="18"/>
      <c r="B63" s="55" t="str">
        <f t="shared" si="0"/>
        <v>Kempten Kgl.priv.FSG 1466 1  </v>
      </c>
      <c r="C63" s="17">
        <f t="shared" si="1"/>
        <v>701037</v>
      </c>
      <c r="D63" s="29"/>
      <c r="E63">
        <v>701</v>
      </c>
      <c r="F63" s="80" t="str">
        <f t="shared" si="2"/>
        <v>Schützengau Allgäu</v>
      </c>
      <c r="G63" s="78"/>
      <c r="H63" s="78"/>
      <c r="I63" s="78"/>
      <c r="J63" s="78"/>
      <c r="K63" s="81">
        <v>711</v>
      </c>
      <c r="L63" s="82" t="s">
        <v>36</v>
      </c>
      <c r="M63" s="78"/>
      <c r="N63" s="80"/>
      <c r="O63" s="17"/>
      <c r="P63" s="17"/>
      <c r="Q63" s="17"/>
      <c r="R63" s="17"/>
      <c r="S63">
        <v>701037</v>
      </c>
      <c r="T63" s="74" t="s">
        <v>117</v>
      </c>
      <c r="U63" s="74" t="s">
        <v>84</v>
      </c>
      <c r="V63" s="74">
        <v>1466</v>
      </c>
      <c r="W63" s="74">
        <v>1</v>
      </c>
      <c r="X63" s="74"/>
      <c r="Y63" s="74"/>
    </row>
    <row r="64" spans="1:25" ht="12.75" hidden="1">
      <c r="A64" s="18"/>
      <c r="B64" s="55" t="str">
        <f t="shared" si="0"/>
        <v>Memmingerberg LwSSV 1   </v>
      </c>
      <c r="C64" s="17">
        <f t="shared" si="1"/>
        <v>713029</v>
      </c>
      <c r="D64" s="17"/>
      <c r="E64">
        <v>713</v>
      </c>
      <c r="F64" s="80" t="str">
        <f t="shared" si="2"/>
        <v>Schützengau Memmingen</v>
      </c>
      <c r="G64" s="78"/>
      <c r="H64" s="78"/>
      <c r="I64" s="78"/>
      <c r="J64" s="78"/>
      <c r="K64" s="81">
        <v>712</v>
      </c>
      <c r="L64" s="82" t="s">
        <v>37</v>
      </c>
      <c r="M64" s="78"/>
      <c r="N64" s="80"/>
      <c r="O64" s="17"/>
      <c r="P64" s="17"/>
      <c r="Q64" s="17"/>
      <c r="R64" s="17"/>
      <c r="S64">
        <v>713029</v>
      </c>
      <c r="T64" s="74" t="s">
        <v>127</v>
      </c>
      <c r="U64" s="74" t="s">
        <v>83</v>
      </c>
      <c r="V64" s="74">
        <v>1</v>
      </c>
      <c r="W64" s="74"/>
      <c r="X64" s="74"/>
      <c r="Y64" s="74"/>
    </row>
    <row r="65" spans="1:25" ht="12.75" hidden="1">
      <c r="A65" s="18"/>
      <c r="B65" s="55" t="str">
        <f t="shared" si="0"/>
        <v>Nassenbeuren Kgl.priv.SG 2   </v>
      </c>
      <c r="C65" s="17">
        <f t="shared" si="1"/>
        <v>714022</v>
      </c>
      <c r="D65" s="17"/>
      <c r="E65">
        <v>714</v>
      </c>
      <c r="F65" s="80" t="str">
        <f t="shared" si="2"/>
        <v>Schützengau Mindelheim</v>
      </c>
      <c r="G65" s="78"/>
      <c r="H65" s="78"/>
      <c r="I65" s="78"/>
      <c r="J65" s="78"/>
      <c r="K65" s="81">
        <v>713</v>
      </c>
      <c r="L65" s="82" t="s">
        <v>38</v>
      </c>
      <c r="M65" s="78"/>
      <c r="N65" s="80"/>
      <c r="O65" s="17"/>
      <c r="P65" s="17"/>
      <c r="Q65" s="17"/>
      <c r="R65" s="17"/>
      <c r="S65">
        <v>714022</v>
      </c>
      <c r="T65" s="74" t="s">
        <v>100</v>
      </c>
      <c r="U65" s="74" t="s">
        <v>70</v>
      </c>
      <c r="V65" s="74">
        <v>2</v>
      </c>
      <c r="W65" s="74"/>
      <c r="X65" s="74"/>
      <c r="Y65" s="74"/>
    </row>
    <row r="66" spans="1:25" ht="12.75" hidden="1">
      <c r="A66" s="18"/>
      <c r="B66" s="55" t="str">
        <f t="shared" si="0"/>
        <v>Nassenbeuren Kgl.priv.SG 1   </v>
      </c>
      <c r="C66" s="17">
        <f>S66</f>
        <v>714022</v>
      </c>
      <c r="D66" s="17"/>
      <c r="E66">
        <v>714</v>
      </c>
      <c r="F66" s="80" t="str">
        <f t="shared" si="2"/>
        <v>Schützengau Mindelheim</v>
      </c>
      <c r="G66" s="78"/>
      <c r="H66" s="78"/>
      <c r="I66" s="78"/>
      <c r="J66" s="78"/>
      <c r="K66" s="81">
        <v>714</v>
      </c>
      <c r="L66" s="82" t="s">
        <v>39</v>
      </c>
      <c r="M66" s="78"/>
      <c r="N66" s="80"/>
      <c r="O66" s="17"/>
      <c r="P66" s="17"/>
      <c r="Q66" s="17"/>
      <c r="R66" s="17"/>
      <c r="S66">
        <v>714022</v>
      </c>
      <c r="T66" s="74" t="s">
        <v>100</v>
      </c>
      <c r="U66" s="74" t="s">
        <v>70</v>
      </c>
      <c r="V66" s="74">
        <v>1</v>
      </c>
      <c r="W66" s="74"/>
      <c r="X66" s="74"/>
      <c r="Y66" s="74"/>
    </row>
    <row r="67" spans="1:25" ht="12.75" hidden="1">
      <c r="A67" s="18"/>
      <c r="B67" s="55" t="str">
        <f t="shared" si="0"/>
        <v>Nordendorf Burenschützen 1   </v>
      </c>
      <c r="C67" s="17">
        <f>S67</f>
        <v>706039</v>
      </c>
      <c r="D67" s="17"/>
      <c r="E67">
        <v>706</v>
      </c>
      <c r="F67" s="80" t="str">
        <f t="shared" si="2"/>
        <v>Schützengau Donau-Ries</v>
      </c>
      <c r="G67" s="78"/>
      <c r="H67" s="78"/>
      <c r="I67" s="78"/>
      <c r="J67" s="78"/>
      <c r="K67" s="81">
        <v>715</v>
      </c>
      <c r="L67" s="82" t="s">
        <v>40</v>
      </c>
      <c r="M67" s="78"/>
      <c r="N67" s="80"/>
      <c r="O67" s="17"/>
      <c r="P67" s="17"/>
      <c r="Q67" s="17"/>
      <c r="R67" s="17"/>
      <c r="S67">
        <v>706039</v>
      </c>
      <c r="T67" s="74" t="s">
        <v>109</v>
      </c>
      <c r="U67" s="74" t="s">
        <v>93</v>
      </c>
      <c r="V67" s="74">
        <v>1</v>
      </c>
      <c r="W67" s="74"/>
      <c r="X67" s="74"/>
      <c r="Y67" s="74"/>
    </row>
    <row r="68" spans="1:25" ht="12.75" hidden="1">
      <c r="A68" s="18"/>
      <c r="B68" s="55" t="str">
        <f t="shared" si="0"/>
        <v>Pfronten Kgl.priv.FSG 1   </v>
      </c>
      <c r="C68" s="17">
        <f>S68</f>
        <v>716012</v>
      </c>
      <c r="D68" s="17"/>
      <c r="E68">
        <v>716</v>
      </c>
      <c r="F68" s="80" t="str">
        <f t="shared" si="2"/>
        <v>Schützengau Ostallgäu</v>
      </c>
      <c r="G68" s="78"/>
      <c r="H68" s="78"/>
      <c r="I68" s="78"/>
      <c r="J68" s="78"/>
      <c r="K68" s="81">
        <v>716</v>
      </c>
      <c r="L68" s="82" t="s">
        <v>41</v>
      </c>
      <c r="M68" s="78"/>
      <c r="N68" s="80"/>
      <c r="O68" s="17"/>
      <c r="P68" s="17"/>
      <c r="Q68" s="17"/>
      <c r="R68" s="17"/>
      <c r="S68">
        <v>716012</v>
      </c>
      <c r="T68" s="74" t="s">
        <v>103</v>
      </c>
      <c r="U68" s="74" t="s">
        <v>84</v>
      </c>
      <c r="V68" s="74">
        <v>1</v>
      </c>
      <c r="W68" s="74"/>
      <c r="X68" s="74"/>
      <c r="Y68" s="74"/>
    </row>
    <row r="69" spans="1:25" ht="12.75" hidden="1">
      <c r="A69" s="18"/>
      <c r="B69" s="55" t="str">
        <f t="shared" si="0"/>
        <v>Schießen Hubertus 1   </v>
      </c>
      <c r="C69" s="17">
        <f>S69</f>
        <v>719022</v>
      </c>
      <c r="D69" s="17"/>
      <c r="E69">
        <v>719</v>
      </c>
      <c r="F69" s="80" t="str">
        <f t="shared" si="2"/>
        <v>Schützengau Rothtal</v>
      </c>
      <c r="G69" s="78"/>
      <c r="H69" s="78"/>
      <c r="I69" s="78"/>
      <c r="J69" s="78"/>
      <c r="K69" s="81">
        <v>717</v>
      </c>
      <c r="L69" s="82" t="s">
        <v>42</v>
      </c>
      <c r="M69" s="78"/>
      <c r="N69" s="80"/>
      <c r="O69" s="17"/>
      <c r="P69" s="17"/>
      <c r="Q69" s="17"/>
      <c r="R69" s="17"/>
      <c r="S69">
        <v>719022</v>
      </c>
      <c r="T69" s="74" t="s">
        <v>119</v>
      </c>
      <c r="U69" s="74" t="s">
        <v>86</v>
      </c>
      <c r="V69" s="74">
        <v>1</v>
      </c>
      <c r="W69" s="74"/>
      <c r="X69" s="74"/>
      <c r="Y69" s="74"/>
    </row>
    <row r="70" spans="1:25" ht="12.75" hidden="1">
      <c r="A70" s="7"/>
      <c r="B70" s="55" t="str">
        <f aca="true" t="shared" si="3" ref="B70:B81">CONCATENATE(T70," ",U70," ",V70," ",W70," ",X70," ",Y70)</f>
        <v>SG Stauden Fischach 2  </v>
      </c>
      <c r="C70" s="17">
        <f aca="true" t="shared" si="4" ref="C70:C81">S70</f>
        <v>702089</v>
      </c>
      <c r="D70" s="17"/>
      <c r="E70">
        <v>702</v>
      </c>
      <c r="F70" s="80" t="str">
        <f t="shared" si="2"/>
        <v>Schützengau Augsburg</v>
      </c>
      <c r="G70" s="78"/>
      <c r="H70" s="78"/>
      <c r="I70" s="78"/>
      <c r="J70" s="78"/>
      <c r="K70" s="81">
        <v>718</v>
      </c>
      <c r="L70" s="82" t="s">
        <v>43</v>
      </c>
      <c r="M70" s="78"/>
      <c r="N70" s="78"/>
      <c r="O70" s="17"/>
      <c r="P70" s="6"/>
      <c r="Q70" s="6"/>
      <c r="R70" s="6"/>
      <c r="S70">
        <v>702089</v>
      </c>
      <c r="T70" s="74" t="s">
        <v>74</v>
      </c>
      <c r="U70" s="74" t="s">
        <v>76</v>
      </c>
      <c r="V70" s="74" t="s">
        <v>77</v>
      </c>
      <c r="W70" s="74">
        <v>2</v>
      </c>
      <c r="X70" s="74"/>
      <c r="Y70" s="74"/>
    </row>
    <row r="71" spans="2:25" ht="12.75" hidden="1">
      <c r="B71" s="55" t="str">
        <f t="shared" si="3"/>
        <v>SG Stauden Fischach 3  </v>
      </c>
      <c r="C71" s="17">
        <f t="shared" si="4"/>
        <v>702089</v>
      </c>
      <c r="D71" s="17"/>
      <c r="E71">
        <v>702</v>
      </c>
      <c r="F71" s="80" t="str">
        <f t="shared" si="2"/>
        <v>Schützengau Augsburg</v>
      </c>
      <c r="G71" s="78"/>
      <c r="H71" s="78"/>
      <c r="I71" s="78"/>
      <c r="J71" s="78"/>
      <c r="K71" s="81">
        <v>719</v>
      </c>
      <c r="L71" s="82" t="s">
        <v>44</v>
      </c>
      <c r="M71" s="78"/>
      <c r="N71" s="78"/>
      <c r="O71" s="17"/>
      <c r="S71">
        <v>702089</v>
      </c>
      <c r="T71" s="74" t="s">
        <v>74</v>
      </c>
      <c r="U71" s="74" t="s">
        <v>76</v>
      </c>
      <c r="V71" s="74" t="s">
        <v>77</v>
      </c>
      <c r="W71" s="74">
        <v>3</v>
      </c>
      <c r="X71" s="74"/>
      <c r="Y71" s="74"/>
    </row>
    <row r="72" spans="2:25" ht="12.75" hidden="1">
      <c r="B72" s="55" t="str">
        <f t="shared" si="3"/>
        <v>SG Stauden Fischach 1  </v>
      </c>
      <c r="C72" s="17">
        <f t="shared" si="4"/>
        <v>702089</v>
      </c>
      <c r="D72" s="17"/>
      <c r="E72">
        <v>702</v>
      </c>
      <c r="F72" s="80" t="str">
        <f t="shared" si="2"/>
        <v>Schützengau Augsburg</v>
      </c>
      <c r="G72" s="78"/>
      <c r="H72" s="78"/>
      <c r="I72" s="78"/>
      <c r="J72" s="78"/>
      <c r="K72" s="81">
        <v>720</v>
      </c>
      <c r="L72" s="82" t="s">
        <v>45</v>
      </c>
      <c r="M72" s="78"/>
      <c r="N72" s="78"/>
      <c r="O72" s="17"/>
      <c r="S72">
        <v>702089</v>
      </c>
      <c r="T72" s="74" t="s">
        <v>74</v>
      </c>
      <c r="U72" s="74" t="s">
        <v>76</v>
      </c>
      <c r="V72" s="74" t="s">
        <v>77</v>
      </c>
      <c r="W72" s="74">
        <v>1</v>
      </c>
      <c r="X72" s="74"/>
      <c r="Y72" s="74"/>
    </row>
    <row r="73" spans="2:25" ht="12.75" hidden="1">
      <c r="B73" s="55" t="str">
        <f t="shared" si="3"/>
        <v>Siegertshofen Hubertus 1   </v>
      </c>
      <c r="C73" s="17">
        <f t="shared" si="4"/>
        <v>712031</v>
      </c>
      <c r="D73" s="17"/>
      <c r="E73">
        <v>712</v>
      </c>
      <c r="F73" s="80" t="str">
        <f t="shared" si="2"/>
        <v>Schützengau Lech-Wertach</v>
      </c>
      <c r="G73" s="78"/>
      <c r="H73" s="78"/>
      <c r="I73" s="78"/>
      <c r="J73" s="78"/>
      <c r="K73" s="81">
        <v>721</v>
      </c>
      <c r="L73" s="82" t="s">
        <v>46</v>
      </c>
      <c r="M73" s="78"/>
      <c r="N73" s="78"/>
      <c r="O73" s="17"/>
      <c r="S73">
        <v>712031</v>
      </c>
      <c r="T73" s="74" t="s">
        <v>118</v>
      </c>
      <c r="U73" s="74" t="s">
        <v>86</v>
      </c>
      <c r="V73" s="74">
        <v>1</v>
      </c>
      <c r="W73" s="74"/>
      <c r="X73" s="74"/>
      <c r="Y73" s="74"/>
    </row>
    <row r="74" spans="2:25" ht="12.75" hidden="1">
      <c r="B74" s="55" t="str">
        <f t="shared" si="3"/>
        <v>Sportschützen Gau Babenhausen 1  </v>
      </c>
      <c r="C74" s="17">
        <f t="shared" si="4"/>
        <v>703022</v>
      </c>
      <c r="D74" s="17"/>
      <c r="E74">
        <v>703</v>
      </c>
      <c r="F74" s="80" t="str">
        <f t="shared" si="2"/>
        <v>Schützengau Babenhausen</v>
      </c>
      <c r="G74" s="78"/>
      <c r="H74" s="78"/>
      <c r="I74" s="78"/>
      <c r="J74" s="78"/>
      <c r="K74" s="81">
        <v>722</v>
      </c>
      <c r="L74" s="82" t="s">
        <v>47</v>
      </c>
      <c r="M74" s="78"/>
      <c r="N74" s="78"/>
      <c r="O74" s="17"/>
      <c r="S74">
        <v>703022</v>
      </c>
      <c r="T74" s="74" t="s">
        <v>124</v>
      </c>
      <c r="U74" s="74" t="s">
        <v>17</v>
      </c>
      <c r="V74" s="74" t="s">
        <v>125</v>
      </c>
      <c r="W74" s="74">
        <v>1</v>
      </c>
      <c r="X74" s="74"/>
      <c r="Y74" s="74"/>
    </row>
    <row r="75" spans="2:25" ht="12.75" hidden="1">
      <c r="B75" s="55" t="str">
        <f t="shared" si="3"/>
        <v>Sulzberg SV 1   </v>
      </c>
      <c r="C75" s="17">
        <f t="shared" si="4"/>
        <v>701071</v>
      </c>
      <c r="D75" s="17"/>
      <c r="E75">
        <v>701</v>
      </c>
      <c r="F75" s="80" t="str">
        <f t="shared" si="2"/>
        <v>Schützengau Allgäu</v>
      </c>
      <c r="G75" s="78"/>
      <c r="H75" s="78"/>
      <c r="I75" s="78"/>
      <c r="J75" s="78"/>
      <c r="K75" s="81">
        <v>723</v>
      </c>
      <c r="L75" s="82" t="s">
        <v>48</v>
      </c>
      <c r="M75" s="78"/>
      <c r="N75" s="78"/>
      <c r="O75" s="17"/>
      <c r="S75">
        <v>701071</v>
      </c>
      <c r="T75" s="74" t="s">
        <v>128</v>
      </c>
      <c r="U75" s="74" t="s">
        <v>68</v>
      </c>
      <c r="V75" s="74">
        <v>1</v>
      </c>
      <c r="W75" s="74"/>
      <c r="X75" s="74"/>
      <c r="Y75" s="74"/>
    </row>
    <row r="76" spans="2:25" ht="12.75" hidden="1">
      <c r="B76" s="55" t="str">
        <f t="shared" si="3"/>
        <v>Thannhausen SC 1881 1  </v>
      </c>
      <c r="C76" s="17">
        <f t="shared" si="4"/>
        <v>711027</v>
      </c>
      <c r="D76" s="17"/>
      <c r="E76">
        <v>711</v>
      </c>
      <c r="F76" s="80" t="str">
        <f t="shared" si="2"/>
        <v>Schützengau Krumbach</v>
      </c>
      <c r="S76">
        <v>711027</v>
      </c>
      <c r="T76" s="74" t="s">
        <v>120</v>
      </c>
      <c r="U76" s="74" t="s">
        <v>90</v>
      </c>
      <c r="V76" s="74">
        <v>1881</v>
      </c>
      <c r="W76" s="74">
        <v>1</v>
      </c>
      <c r="X76" s="74"/>
      <c r="Y76" s="74"/>
    </row>
    <row r="77" spans="2:22" ht="12.75" hidden="1">
      <c r="B77" s="55" t="str">
        <f t="shared" si="3"/>
        <v>Unterelchingen SG 1   </v>
      </c>
      <c r="C77" s="17">
        <f t="shared" si="4"/>
        <v>721013</v>
      </c>
      <c r="D77" s="17"/>
      <c r="E77">
        <v>721</v>
      </c>
      <c r="F77" s="80" t="str">
        <f t="shared" si="2"/>
        <v>Schützengau Neu-Ulm</v>
      </c>
      <c r="S77">
        <v>721013</v>
      </c>
      <c r="T77" t="s">
        <v>131</v>
      </c>
      <c r="U77" t="s">
        <v>74</v>
      </c>
      <c r="V77">
        <v>1</v>
      </c>
    </row>
    <row r="78" spans="2:22" ht="12.75" hidden="1">
      <c r="B78" s="55" t="str">
        <f t="shared" si="3"/>
        <v>Unterelchingen SG 2   </v>
      </c>
      <c r="C78" s="17">
        <f t="shared" si="4"/>
        <v>721013</v>
      </c>
      <c r="D78" s="17"/>
      <c r="E78">
        <v>721</v>
      </c>
      <c r="F78" s="80" t="str">
        <f t="shared" si="2"/>
        <v>Schützengau Neu-Ulm</v>
      </c>
      <c r="S78">
        <v>721013</v>
      </c>
      <c r="T78" t="s">
        <v>131</v>
      </c>
      <c r="U78" t="s">
        <v>74</v>
      </c>
      <c r="V78">
        <v>2</v>
      </c>
    </row>
    <row r="79" spans="2:23" ht="12.75" hidden="1">
      <c r="B79" s="55" t="str">
        <f t="shared" si="3"/>
        <v>Weißenhorn Kgl.priv.SG 1497 1  </v>
      </c>
      <c r="C79" s="17">
        <f t="shared" si="4"/>
        <v>719025</v>
      </c>
      <c r="D79" s="17"/>
      <c r="E79">
        <v>719</v>
      </c>
      <c r="F79" s="80" t="str">
        <f t="shared" si="2"/>
        <v>Schützengau Rothtal</v>
      </c>
      <c r="S79">
        <v>719025</v>
      </c>
      <c r="T79" t="s">
        <v>134</v>
      </c>
      <c r="U79" t="s">
        <v>70</v>
      </c>
      <c r="V79">
        <v>1497</v>
      </c>
      <c r="W79">
        <v>1</v>
      </c>
    </row>
    <row r="80" spans="2:23" ht="12.75" hidden="1">
      <c r="B80" s="55" t="str">
        <f t="shared" si="3"/>
        <v>Weißenhorn Kgl.priv.SG 1497 2  </v>
      </c>
      <c r="C80" s="17">
        <f t="shared" si="4"/>
        <v>719025</v>
      </c>
      <c r="D80" s="17"/>
      <c r="E80">
        <v>719</v>
      </c>
      <c r="F80" s="80" t="str">
        <f t="shared" si="2"/>
        <v>Schützengau Rothtal</v>
      </c>
      <c r="S80">
        <v>719025</v>
      </c>
      <c r="T80" t="s">
        <v>134</v>
      </c>
      <c r="U80" t="s">
        <v>70</v>
      </c>
      <c r="V80">
        <v>1497</v>
      </c>
      <c r="W80">
        <v>2</v>
      </c>
    </row>
    <row r="81" spans="2:23" ht="12.75" hidden="1">
      <c r="B81" s="55" t="str">
        <f t="shared" si="3"/>
        <v>Zusmarshausen Drei Linden 1  </v>
      </c>
      <c r="C81" s="17">
        <f t="shared" si="4"/>
        <v>702072</v>
      </c>
      <c r="D81" s="17"/>
      <c r="E81">
        <v>702</v>
      </c>
      <c r="F81" s="80" t="str">
        <f t="shared" si="2"/>
        <v>Schützengau Augsburg</v>
      </c>
      <c r="S81">
        <v>702072</v>
      </c>
      <c r="T81" t="s">
        <v>102</v>
      </c>
      <c r="U81" t="s">
        <v>88</v>
      </c>
      <c r="V81" t="s">
        <v>89</v>
      </c>
      <c r="W81">
        <v>1</v>
      </c>
    </row>
    <row r="82" spans="3:12" ht="12.75" hidden="1">
      <c r="C82" s="55"/>
      <c r="L82" s="31"/>
    </row>
    <row r="83" ht="12.75" hidden="1">
      <c r="C83" s="55"/>
    </row>
    <row r="84" ht="12.75" hidden="1">
      <c r="C84" s="55"/>
    </row>
    <row r="85" ht="12.75" hidden="1">
      <c r="C85" s="55"/>
    </row>
    <row r="86" ht="12.75" hidden="1">
      <c r="C86" s="55"/>
    </row>
    <row r="87" ht="12.75" hidden="1">
      <c r="C87" s="55"/>
    </row>
    <row r="88" ht="12.75" hidden="1">
      <c r="C88" s="55"/>
    </row>
    <row r="89" ht="12.75" hidden="1">
      <c r="C89" s="55"/>
    </row>
    <row r="90" ht="12.75">
      <c r="C90" s="55"/>
    </row>
    <row r="91" ht="12.75">
      <c r="C91" s="55"/>
    </row>
    <row r="92" ht="12.75">
      <c r="C92" s="55"/>
    </row>
    <row r="93" ht="12.75">
      <c r="C93" s="55"/>
    </row>
    <row r="94" ht="12.75">
      <c r="C94" s="55"/>
    </row>
    <row r="95" ht="12.75">
      <c r="C95" s="55"/>
    </row>
    <row r="96" ht="12.75">
      <c r="C96" s="55"/>
    </row>
    <row r="97" ht="12.75">
      <c r="C97" s="55"/>
    </row>
    <row r="98" ht="12.75">
      <c r="C98" s="55"/>
    </row>
    <row r="99" ht="12.75">
      <c r="C99" s="55"/>
    </row>
    <row r="100" ht="12.75">
      <c r="C100" s="55"/>
    </row>
    <row r="101" ht="12.75">
      <c r="C101" s="55"/>
    </row>
    <row r="102" ht="12.75">
      <c r="C102" s="55"/>
    </row>
    <row r="103" ht="12.75">
      <c r="C103" s="55"/>
    </row>
    <row r="104" ht="12.75">
      <c r="C104" s="55"/>
    </row>
    <row r="105" ht="12.75">
      <c r="C105" s="55"/>
    </row>
    <row r="106" ht="12.75">
      <c r="C106" s="55"/>
    </row>
    <row r="107" ht="12.75">
      <c r="C107" s="55"/>
    </row>
    <row r="108" ht="12.75">
      <c r="C108" s="55"/>
    </row>
    <row r="109" ht="12.75">
      <c r="C109" s="55"/>
    </row>
    <row r="110" ht="12.75">
      <c r="C110" s="55"/>
    </row>
    <row r="111" ht="12.75">
      <c r="C111" s="55"/>
    </row>
    <row r="112" ht="12.75">
      <c r="C112" s="55"/>
    </row>
    <row r="113" ht="12.75">
      <c r="C113" s="55"/>
    </row>
  </sheetData>
  <sheetProtection password="CE24" sheet="1" selectLockedCells="1"/>
  <protectedRanges>
    <protectedRange password="E5BA" sqref="A1:S4 A8:R8 A11:B11 R11 A7 C7 A5:P6 S6:S8 A33:J37 K36:S37 A9:S10" name="Auswertekarte"/>
    <protectedRange password="E5BA" sqref="G7:Q7 Q6" name="Auswertekarte_1"/>
    <protectedRange password="E5BA" sqref="K22:K23 L23:R23 S20 S18 S16 S13 A23:C23 A22:B22 A30:S30 A32:S32 A31:H31 L31:S31 Q12:S12 A12:L12 A24:A25 H24:I25 K24:L25 S24:S25 Q14:Q15 A13:A21 Q17 Q19 Q21 K13:L21 H13:I21 D22:I23 L22:S22 A26:I29 K26:S29" name="Auswertekarte_2"/>
    <protectedRange password="E5BA" sqref="I31 K31" name="Auswertekarte_4"/>
    <protectedRange password="E5BA" sqref="K33:S34" name="Auswertekarte_5"/>
  </protectedRanges>
  <autoFilter ref="S41:Z41">
    <sortState ref="S42:Z113">
      <sortCondition sortBy="value" ref="T42:T113"/>
    </sortState>
  </autoFilter>
  <mergeCells count="70">
    <mergeCell ref="O18:P18"/>
    <mergeCell ref="M18:N18"/>
    <mergeCell ref="O16:P16"/>
    <mergeCell ref="M16:N16"/>
    <mergeCell ref="O13:P13"/>
    <mergeCell ref="M13:N13"/>
    <mergeCell ref="F13:G13"/>
    <mergeCell ref="D13:E13"/>
    <mergeCell ref="F16:G16"/>
    <mergeCell ref="D16:E16"/>
    <mergeCell ref="O12:P12"/>
    <mergeCell ref="M12:N12"/>
    <mergeCell ref="D12:E12"/>
    <mergeCell ref="F20:G20"/>
    <mergeCell ref="D20:E20"/>
    <mergeCell ref="F18:G18"/>
    <mergeCell ref="D18:E18"/>
    <mergeCell ref="A38:B38"/>
    <mergeCell ref="C38:H38"/>
    <mergeCell ref="A33:I37"/>
    <mergeCell ref="D24:E24"/>
    <mergeCell ref="F24:G24"/>
    <mergeCell ref="A21:C21"/>
    <mergeCell ref="K33:S33"/>
    <mergeCell ref="A1:S1"/>
    <mergeCell ref="A3:S3"/>
    <mergeCell ref="A9:I9"/>
    <mergeCell ref="K9:S9"/>
    <mergeCell ref="L10:Q10"/>
    <mergeCell ref="J7:M7"/>
    <mergeCell ref="Q19:S19"/>
    <mergeCell ref="A15:C15"/>
    <mergeCell ref="R10:S10"/>
    <mergeCell ref="R6:S6"/>
    <mergeCell ref="A5:G5"/>
    <mergeCell ref="R11:S11"/>
    <mergeCell ref="L11:Q11"/>
    <mergeCell ref="A19:C19"/>
    <mergeCell ref="A17:C17"/>
    <mergeCell ref="A10:B10"/>
    <mergeCell ref="Q14:S14"/>
    <mergeCell ref="Q15:S15"/>
    <mergeCell ref="F12:G12"/>
    <mergeCell ref="O20:P20"/>
    <mergeCell ref="M20:N20"/>
    <mergeCell ref="R7:S7"/>
    <mergeCell ref="K5:P5"/>
    <mergeCell ref="A11:B11"/>
    <mergeCell ref="C10:H10"/>
    <mergeCell ref="Q17:S17"/>
    <mergeCell ref="C11:H11"/>
    <mergeCell ref="A14:C14"/>
    <mergeCell ref="H5:I5"/>
    <mergeCell ref="D25:E25"/>
    <mergeCell ref="F25:G25"/>
    <mergeCell ref="M25:N25"/>
    <mergeCell ref="O25:P25"/>
    <mergeCell ref="Q21:S21"/>
    <mergeCell ref="M24:N24"/>
    <mergeCell ref="O24:P24"/>
    <mergeCell ref="K34:S34"/>
    <mergeCell ref="M31:S31"/>
    <mergeCell ref="A32:S32"/>
    <mergeCell ref="A22:C22"/>
    <mergeCell ref="Q22:S22"/>
    <mergeCell ref="A23:F23"/>
    <mergeCell ref="G23:H23"/>
    <mergeCell ref="L23:M23"/>
    <mergeCell ref="A26:H26"/>
    <mergeCell ref="L26:S26"/>
  </mergeCells>
  <conditionalFormatting sqref="M25 L23:L25">
    <cfRule type="cellIs" priority="60" dxfId="12" operator="greaterThan">
      <formula>$L$23</formula>
    </cfRule>
    <cfRule type="cellIs" priority="61" dxfId="12" operator="greaterThan">
      <formula>$G$23</formula>
    </cfRule>
  </conditionalFormatting>
  <conditionalFormatting sqref="C10:H10 L10:Q10">
    <cfRule type="cellIs" priority="65" dxfId="11" operator="equal" stopIfTrue="1">
      <formula>#N/A</formula>
    </cfRule>
  </conditionalFormatting>
  <conditionalFormatting sqref="K29 I29 I31 K31">
    <cfRule type="cellIs" priority="66" dxfId="20" operator="equal" stopIfTrue="1">
      <formula>$I$26=$K$26&lt;2</formula>
    </cfRule>
  </conditionalFormatting>
  <conditionalFormatting sqref="L25:M25">
    <cfRule type="cellIs" priority="52" dxfId="12" operator="greaterThan" stopIfTrue="1">
      <formula>$G$25</formula>
    </cfRule>
    <cfRule type="cellIs" priority="53" dxfId="12" operator="greaterThan" stopIfTrue="1">
      <formula>"$G$27"</formula>
    </cfRule>
  </conditionalFormatting>
  <conditionalFormatting sqref="G25:H25">
    <cfRule type="cellIs" priority="51" dxfId="12" operator="greaterThan" stopIfTrue="1">
      <formula>$L$25</formula>
    </cfRule>
    <cfRule type="cellIs" priority="59" dxfId="12" operator="greaterThan" stopIfTrue="1">
      <formula>$L$23</formula>
    </cfRule>
  </conditionalFormatting>
  <conditionalFormatting sqref="I31 K31">
    <cfRule type="cellIs" priority="50" dxfId="11" operator="equal" stopIfTrue="1">
      <formula>$I$25=$K$25&lt;2</formula>
    </cfRule>
  </conditionalFormatting>
  <conditionalFormatting sqref="L23:M23 G22:G23 G24:I25 K24:M25 H20:I20 K20:L20 H18:I18 K18:L18 H13:I13 H16:I16 K13:L13 K16:L16 D22:G22 M22:P22 G23:H23 I29 K29">
    <cfRule type="cellIs" priority="49" dxfId="10" operator="equal">
      <formula>0</formula>
    </cfRule>
  </conditionalFormatting>
  <conditionalFormatting sqref="I26 K26">
    <cfRule type="expression" priority="24" dxfId="9" stopIfTrue="1">
      <formula>$G$23&gt;0</formula>
    </cfRule>
  </conditionalFormatting>
  <conditionalFormatting sqref="I31">
    <cfRule type="expression" priority="23" dxfId="7" stopIfTrue="1">
      <formula>$G$23&gt;0</formula>
    </cfRule>
  </conditionalFormatting>
  <conditionalFormatting sqref="K31">
    <cfRule type="expression" priority="22" dxfId="7" stopIfTrue="1">
      <formula>$L$23&gt;0</formula>
    </cfRule>
  </conditionalFormatting>
  <conditionalFormatting sqref="L22">
    <cfRule type="expression" priority="5" dxfId="2" stopIfTrue="1">
      <formula>$L$22&gt;0</formula>
    </cfRule>
    <cfRule type="cellIs" priority="21" dxfId="2" operator="greaterThan" stopIfTrue="1">
      <formula>0</formula>
    </cfRule>
  </conditionalFormatting>
  <conditionalFormatting sqref="I29">
    <cfRule type="expression" priority="10" dxfId="2" stopIfTrue="1">
      <formula>$I$29&gt;$K$29</formula>
    </cfRule>
  </conditionalFormatting>
  <conditionalFormatting sqref="K29">
    <cfRule type="expression" priority="9" dxfId="2" stopIfTrue="1">
      <formula>$K$29&gt;$I$29</formula>
    </cfRule>
  </conditionalFormatting>
  <conditionalFormatting sqref="H22">
    <cfRule type="expression" priority="6" dxfId="2" stopIfTrue="1">
      <formula>$H$22&gt;0</formula>
    </cfRule>
  </conditionalFormatting>
  <conditionalFormatting sqref="G23:H23">
    <cfRule type="expression" priority="2" dxfId="1" stopIfTrue="1">
      <formula>$G$23&gt;$L$23</formula>
    </cfRule>
  </conditionalFormatting>
  <conditionalFormatting sqref="L23:M23">
    <cfRule type="expression" priority="1" dxfId="0" stopIfTrue="1">
      <formula>$L$23&gt;$G$23</formula>
    </cfRule>
  </conditionalFormatting>
  <dataValidations count="7">
    <dataValidation type="list" allowBlank="1" showInputMessage="1" showErrorMessage="1" sqref="B7">
      <formula1>$I$41:$I$51</formula1>
    </dataValidation>
    <dataValidation type="list" allowBlank="1" showInputMessage="1" showErrorMessage="1" sqref="K5:P5">
      <formula1>$L$41:$L$42</formula1>
    </dataValidation>
    <dataValidation type="list" allowBlank="1" showInputMessage="1" showErrorMessage="1" sqref="R7:S7">
      <formula1>$J$41:$J$45</formula1>
    </dataValidation>
    <dataValidation type="list" allowBlank="1" showInputMessage="1" showErrorMessage="1" sqref="H5:I5">
      <formula1>$V$7:$V$12</formula1>
    </dataValidation>
    <dataValidation type="list" allowBlank="1" showInputMessage="1" showErrorMessage="1" sqref="R6:S6">
      <formula1>$N$46:$N$50</formula1>
    </dataValidation>
    <dataValidation type="list" allowBlank="1" showInputMessage="1" showErrorMessage="1" sqref="D7">
      <formula1>$I$42:$I$51</formula1>
    </dataValidation>
    <dataValidation type="list" allowBlank="1" showInputMessage="1" showErrorMessage="1" sqref="C10:H10 L10:Q10">
      <formula1>$B$41:$B$81</formula1>
    </dataValidation>
  </dataValidations>
  <printOptions horizontalCentered="1" verticalCentered="1"/>
  <pageMargins left="0" right="0" top="0" bottom="0" header="0" footer="0"/>
  <pageSetup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Lengger</dc:creator>
  <cp:keywords/>
  <dc:description/>
  <cp:lastModifiedBy>Asus</cp:lastModifiedBy>
  <cp:lastPrinted>2015-08-25T22:05:54Z</cp:lastPrinted>
  <dcterms:created xsi:type="dcterms:W3CDTF">2003-11-17T09:46:22Z</dcterms:created>
  <dcterms:modified xsi:type="dcterms:W3CDTF">2019-09-20T15:07:42Z</dcterms:modified>
  <cp:category/>
  <cp:version/>
  <cp:contentType/>
  <cp:contentStatus/>
</cp:coreProperties>
</file>