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C:\Users\Bezir\Desktop\Bezirk neu\Ausschreibungen\Ausschreibungen 2025\Meldedatei\"/>
    </mc:Choice>
  </mc:AlternateContent>
  <xr:revisionPtr revIDLastSave="0" documentId="8_{42B4DA39-1BBB-430C-AE02-852E68D511B4}" xr6:coauthVersionLast="47" xr6:coauthVersionMax="47" xr10:uidLastSave="{00000000-0000-0000-0000-000000000000}"/>
  <workbookProtection workbookAlgorithmName="SHA-512" workbookHashValue="4CBLMCJd0RsK3Dkpt7YU6TfkhSWCTb0erwfNkBlZXWSYv/gkL1dT6qYo9Ba9JRe8zKpW2wNSTZHaVYXgi7BrMQ==" workbookSaltValue="AlXMG1rsJQ4qcavaaOUPGg==" workbookSpinCount="100000" lockStructure="1"/>
  <bookViews>
    <workbookView showSheetTabs="0" xWindow="-108" yWindow="-108" windowWidth="23256" windowHeight="12456" tabRatio="819" xr2:uid="{00000000-000D-0000-FFFF-FFFF00000000}"/>
  </bookViews>
  <sheets>
    <sheet name="GAU" sheetId="2" r:id="rId1"/>
    <sheet name="Datenherkunft" sheetId="12" state="hidden" r:id="rId2"/>
    <sheet name="Vorkampf" sheetId="13" r:id="rId3"/>
    <sheet name="Rückkampf" sheetId="18" r:id="rId4"/>
    <sheet name="Mannschaftsmeldung" sheetId="1" r:id="rId5"/>
    <sheet name="Einzelmeldung" sheetId="24" r:id="rId6"/>
    <sheet name="Zusammenfassung Meldung" sheetId="9" r:id="rId7"/>
    <sheet name="Einzelschützen" sheetId="19" state="hidden" r:id="rId8"/>
  </sheets>
  <definedNames>
    <definedName name="_xlnm.Print_Area" localSheetId="5">Einzelmeldung!$B$2:$I$152</definedName>
    <definedName name="_xlnm.Print_Area" localSheetId="0">GAU!$B$1:$H$19</definedName>
    <definedName name="_xlnm.Print_Area" localSheetId="4">Mannschaftsmeldung!$C$1:$L$94</definedName>
    <definedName name="_xlnm.Print_Area" localSheetId="6">'Zusammenfassung Meldung'!$B$1:$G$142</definedName>
    <definedName name="Gau_1">GAU!$C$6</definedName>
    <definedName name="Gau_2">GAU!$G$6</definedName>
    <definedName name="Gau_Matrix">Datenherkunft!$A$1:$C$22</definedName>
    <definedName name="Gau_Name">Datenherkunft!$C$1:$C$22</definedName>
    <definedName name="Gaue">Datenherkunft!$A$1:$A$22</definedName>
    <definedName name="Gaunummer">Datenherkunft!$B$1:$B$22</definedName>
    <definedName name="Jahr_">GAU!$C$7</definedName>
    <definedName name="Jugend">Datenherkunft!$E$2:$E$3</definedName>
    <definedName name="Junioren">Datenherkunft!$F$2:$F$5</definedName>
    <definedName name="Klasse">Datenherkunft!$H$1:$I$4</definedName>
    <definedName name="LP">Datenherkunft!$G$2:$G$14</definedName>
    <definedName name="Schüler">Datenherkunft!$D$2:$D$8</definedName>
    <definedName name="Sportjahr">GAU!$C$7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9" i="24" l="1"/>
  <c r="C81" i="24"/>
  <c r="C43" i="24"/>
  <c r="C5" i="24"/>
  <c r="B9" i="9"/>
  <c r="B8" i="9"/>
  <c r="B7" i="9"/>
  <c r="B6" i="9"/>
  <c r="B5" i="9"/>
  <c r="B4" i="9"/>
  <c r="B3" i="9"/>
  <c r="B2" i="9"/>
  <c r="M4" i="13"/>
  <c r="D4" i="13"/>
  <c r="C45" i="18"/>
  <c r="C40" i="18"/>
  <c r="J63" i="19"/>
  <c r="J64" i="19"/>
  <c r="J65" i="19"/>
  <c r="J66" i="19"/>
  <c r="J67" i="19"/>
  <c r="J68" i="19"/>
  <c r="J69" i="19"/>
  <c r="J78" i="19"/>
  <c r="J79" i="19"/>
  <c r="J80" i="19"/>
  <c r="J81" i="19"/>
  <c r="J82" i="19"/>
  <c r="J83" i="19"/>
  <c r="J84" i="19"/>
  <c r="J85" i="19"/>
  <c r="J94" i="19"/>
  <c r="J95" i="19"/>
  <c r="J96" i="19"/>
  <c r="J97" i="19"/>
  <c r="J98" i="19"/>
  <c r="J99" i="19"/>
  <c r="J100" i="19"/>
  <c r="J101" i="19"/>
  <c r="J110" i="19"/>
  <c r="J111" i="19"/>
  <c r="J112" i="19"/>
  <c r="J113" i="19"/>
  <c r="J114" i="19"/>
  <c r="J115" i="19"/>
  <c r="J62" i="19"/>
  <c r="J3" i="19"/>
  <c r="J4" i="19"/>
  <c r="J5" i="19"/>
  <c r="J6" i="19"/>
  <c r="J7" i="19"/>
  <c r="J8" i="19"/>
  <c r="J9" i="19"/>
  <c r="J18" i="19"/>
  <c r="J19" i="19"/>
  <c r="J20" i="19"/>
  <c r="J21" i="19"/>
  <c r="J22" i="19"/>
  <c r="J23" i="19"/>
  <c r="J24" i="19"/>
  <c r="J25" i="19"/>
  <c r="J34" i="19"/>
  <c r="J35" i="19"/>
  <c r="J36" i="19"/>
  <c r="J37" i="19"/>
  <c r="J38" i="19"/>
  <c r="J39" i="19"/>
  <c r="J40" i="19"/>
  <c r="J41" i="19"/>
  <c r="J50" i="19"/>
  <c r="J51" i="19"/>
  <c r="J52" i="19"/>
  <c r="J53" i="19"/>
  <c r="J54" i="19"/>
  <c r="J55" i="19"/>
  <c r="J2" i="19"/>
  <c r="L40" i="18"/>
  <c r="L41" i="18"/>
  <c r="L42" i="18"/>
  <c r="L43" i="18"/>
  <c r="L44" i="18"/>
  <c r="L45" i="18"/>
  <c r="L29" i="18"/>
  <c r="L30" i="18"/>
  <c r="L31" i="18"/>
  <c r="L32" i="18"/>
  <c r="L33" i="18"/>
  <c r="L34" i="18"/>
  <c r="L35" i="18"/>
  <c r="L36" i="18"/>
  <c r="C29" i="18"/>
  <c r="C30" i="18"/>
  <c r="C31" i="18"/>
  <c r="C32" i="18"/>
  <c r="C33" i="18"/>
  <c r="C34" i="18"/>
  <c r="C35" i="18"/>
  <c r="C36" i="18"/>
  <c r="L18" i="18"/>
  <c r="L19" i="18"/>
  <c r="L20" i="18"/>
  <c r="L21" i="18"/>
  <c r="L22" i="18"/>
  <c r="L23" i="18"/>
  <c r="L24" i="18"/>
  <c r="L25" i="18"/>
  <c r="C18" i="18"/>
  <c r="C19" i="18"/>
  <c r="C20" i="18"/>
  <c r="C21" i="18"/>
  <c r="C22" i="18"/>
  <c r="C23" i="18"/>
  <c r="C24" i="18"/>
  <c r="C25" i="18"/>
  <c r="L7" i="18"/>
  <c r="L8" i="18"/>
  <c r="L9" i="18"/>
  <c r="L10" i="18"/>
  <c r="L11" i="18"/>
  <c r="L12" i="18"/>
  <c r="L13" i="18"/>
  <c r="L14" i="18"/>
  <c r="C7" i="18"/>
  <c r="C8" i="18"/>
  <c r="C9" i="18"/>
  <c r="C10" i="18"/>
  <c r="C11" i="18"/>
  <c r="C12" i="18"/>
  <c r="C13" i="18"/>
  <c r="C14" i="18"/>
  <c r="L43" i="13"/>
  <c r="L40" i="13"/>
  <c r="L42" i="13"/>
  <c r="L41" i="13"/>
  <c r="L44" i="13"/>
  <c r="L45" i="13"/>
  <c r="C40" i="13"/>
  <c r="C41" i="13"/>
  <c r="C42" i="13"/>
  <c r="C43" i="13"/>
  <c r="C44" i="13"/>
  <c r="C45" i="13"/>
  <c r="L29" i="13"/>
  <c r="L30" i="13"/>
  <c r="L31" i="13"/>
  <c r="L32" i="13"/>
  <c r="L33" i="13"/>
  <c r="L34" i="13"/>
  <c r="L35" i="13"/>
  <c r="L36" i="13"/>
  <c r="C29" i="13"/>
  <c r="C30" i="13"/>
  <c r="C31" i="13"/>
  <c r="C32" i="13"/>
  <c r="C33" i="13"/>
  <c r="C34" i="13"/>
  <c r="C35" i="13"/>
  <c r="C36" i="13"/>
  <c r="L18" i="13"/>
  <c r="L19" i="13"/>
  <c r="L20" i="13"/>
  <c r="L21" i="13"/>
  <c r="L22" i="13"/>
  <c r="L23" i="13"/>
  <c r="L24" i="13"/>
  <c r="L25" i="13"/>
  <c r="C18" i="13"/>
  <c r="C19" i="13"/>
  <c r="C20" i="13"/>
  <c r="C21" i="13"/>
  <c r="C22" i="13"/>
  <c r="C23" i="13"/>
  <c r="C24" i="13"/>
  <c r="C25" i="13"/>
  <c r="L7" i="13"/>
  <c r="L8" i="13"/>
  <c r="L9" i="13"/>
  <c r="L10" i="13"/>
  <c r="L11" i="13"/>
  <c r="L12" i="13"/>
  <c r="L13" i="13"/>
  <c r="L14" i="13"/>
  <c r="C7" i="13"/>
  <c r="C8" i="13"/>
  <c r="C9" i="13"/>
  <c r="C10" i="13"/>
  <c r="C11" i="13"/>
  <c r="C12" i="13"/>
  <c r="C13" i="13"/>
  <c r="C14" i="13"/>
  <c r="B2" i="19"/>
  <c r="B3" i="19"/>
  <c r="B4" i="19"/>
  <c r="B5" i="19"/>
  <c r="B6" i="19"/>
  <c r="B7" i="19"/>
  <c r="B8" i="19"/>
  <c r="B9" i="19"/>
  <c r="B18" i="19"/>
  <c r="B19" i="19"/>
  <c r="B20" i="19"/>
  <c r="B21" i="19"/>
  <c r="B22" i="19"/>
  <c r="B23" i="19"/>
  <c r="B24" i="19"/>
  <c r="B25" i="19"/>
  <c r="B34" i="19"/>
  <c r="B35" i="19"/>
  <c r="B36" i="19"/>
  <c r="B37" i="19"/>
  <c r="B38" i="19"/>
  <c r="B39" i="19"/>
  <c r="B40" i="19"/>
  <c r="B41" i="19"/>
  <c r="B50" i="19"/>
  <c r="B51" i="19"/>
  <c r="B52" i="19"/>
  <c r="B53" i="19"/>
  <c r="B54" i="19"/>
  <c r="B55" i="19"/>
  <c r="B62" i="19"/>
  <c r="B63" i="19"/>
  <c r="B64" i="19"/>
  <c r="B65" i="19"/>
  <c r="B66" i="19"/>
  <c r="B67" i="19"/>
  <c r="B68" i="19"/>
  <c r="B69" i="19"/>
  <c r="B78" i="19"/>
  <c r="B79" i="19"/>
  <c r="B80" i="19"/>
  <c r="B81" i="19"/>
  <c r="B82" i="19"/>
  <c r="B83" i="19"/>
  <c r="B84" i="19"/>
  <c r="B85" i="19"/>
  <c r="B94" i="19"/>
  <c r="B95" i="19"/>
  <c r="B96" i="19"/>
  <c r="B97" i="19"/>
  <c r="B98" i="19"/>
  <c r="B99" i="19"/>
  <c r="B100" i="19"/>
  <c r="B101" i="19"/>
  <c r="B110" i="19"/>
  <c r="B111" i="19"/>
  <c r="B112" i="19"/>
  <c r="B113" i="19"/>
  <c r="B114" i="19"/>
  <c r="B115" i="19"/>
  <c r="D2" i="19"/>
  <c r="D3" i="19"/>
  <c r="D4" i="19"/>
  <c r="D5" i="19"/>
  <c r="T5" i="19" s="1"/>
  <c r="X5" i="19" s="1"/>
  <c r="D6" i="19"/>
  <c r="D7" i="19"/>
  <c r="D8" i="19"/>
  <c r="D9" i="19"/>
  <c r="T9" i="19" s="1"/>
  <c r="X9" i="19" s="1"/>
  <c r="D10" i="19"/>
  <c r="D11" i="19"/>
  <c r="D12" i="19"/>
  <c r="D13" i="19"/>
  <c r="R13" i="19" s="1"/>
  <c r="V13" i="19" s="1"/>
  <c r="D14" i="19"/>
  <c r="D15" i="19"/>
  <c r="D16" i="19"/>
  <c r="D17" i="19"/>
  <c r="R17" i="19" s="1"/>
  <c r="V17" i="19" s="1"/>
  <c r="D18" i="19"/>
  <c r="D19" i="19"/>
  <c r="D20" i="19"/>
  <c r="D21" i="19"/>
  <c r="T21" i="19" s="1"/>
  <c r="X21" i="19" s="1"/>
  <c r="D22" i="19"/>
  <c r="D23" i="19"/>
  <c r="D24" i="19"/>
  <c r="D25" i="19"/>
  <c r="T25" i="19" s="1"/>
  <c r="X25" i="19" s="1"/>
  <c r="D26" i="19"/>
  <c r="D27" i="19"/>
  <c r="D28" i="19"/>
  <c r="D29" i="19"/>
  <c r="T29" i="19" s="1"/>
  <c r="X29" i="19" s="1"/>
  <c r="D30" i="19"/>
  <c r="D31" i="19"/>
  <c r="D32" i="19"/>
  <c r="D33" i="19"/>
  <c r="T33" i="19" s="1"/>
  <c r="X33" i="19" s="1"/>
  <c r="D34" i="19"/>
  <c r="D35" i="19"/>
  <c r="D36" i="19"/>
  <c r="D37" i="19"/>
  <c r="T37" i="19" s="1"/>
  <c r="X37" i="19" s="1"/>
  <c r="D38" i="19"/>
  <c r="D39" i="19"/>
  <c r="D40" i="19"/>
  <c r="D41" i="19"/>
  <c r="T41" i="19" s="1"/>
  <c r="X41" i="19" s="1"/>
  <c r="D42" i="19"/>
  <c r="D43" i="19"/>
  <c r="D44" i="19"/>
  <c r="D45" i="19"/>
  <c r="R45" i="19" s="1"/>
  <c r="V45" i="19" s="1"/>
  <c r="D46" i="19"/>
  <c r="D47" i="19"/>
  <c r="D48" i="19"/>
  <c r="D49" i="19"/>
  <c r="Q49" i="19" s="1"/>
  <c r="U49" i="19" s="1"/>
  <c r="D50" i="19"/>
  <c r="D51" i="19"/>
  <c r="D52" i="19"/>
  <c r="D53" i="19"/>
  <c r="S53" i="19" s="1"/>
  <c r="W53" i="19" s="1"/>
  <c r="D54" i="19"/>
  <c r="D55" i="19"/>
  <c r="D56" i="19"/>
  <c r="D57" i="19"/>
  <c r="Q57" i="19" s="1"/>
  <c r="U57" i="19" s="1"/>
  <c r="D58" i="19"/>
  <c r="D59" i="19"/>
  <c r="D60" i="19"/>
  <c r="D61" i="19"/>
  <c r="R61" i="19" s="1"/>
  <c r="V61" i="19" s="1"/>
  <c r="D62" i="19"/>
  <c r="D63" i="19"/>
  <c r="D64" i="19"/>
  <c r="D65" i="19"/>
  <c r="T65" i="19" s="1"/>
  <c r="X65" i="19" s="1"/>
  <c r="D66" i="19"/>
  <c r="D67" i="19"/>
  <c r="D68" i="19"/>
  <c r="D69" i="19"/>
  <c r="S69" i="19" s="1"/>
  <c r="W69" i="19" s="1"/>
  <c r="D70" i="19"/>
  <c r="D71" i="19"/>
  <c r="D72" i="19"/>
  <c r="D73" i="19"/>
  <c r="S73" i="19" s="1"/>
  <c r="W73" i="19" s="1"/>
  <c r="D74" i="19"/>
  <c r="D75" i="19"/>
  <c r="D76" i="19"/>
  <c r="D77" i="19"/>
  <c r="R77" i="19" s="1"/>
  <c r="V77" i="19" s="1"/>
  <c r="D78" i="19"/>
  <c r="D79" i="19"/>
  <c r="D80" i="19"/>
  <c r="D81" i="19"/>
  <c r="T81" i="19" s="1"/>
  <c r="X81" i="19" s="1"/>
  <c r="D82" i="19"/>
  <c r="D83" i="19"/>
  <c r="D84" i="19"/>
  <c r="D85" i="19"/>
  <c r="S85" i="19" s="1"/>
  <c r="W85" i="19" s="1"/>
  <c r="D86" i="19"/>
  <c r="D87" i="19"/>
  <c r="D88" i="19"/>
  <c r="D89" i="19"/>
  <c r="Q89" i="19" s="1"/>
  <c r="U89" i="19" s="1"/>
  <c r="D90" i="19"/>
  <c r="D91" i="19"/>
  <c r="D92" i="19"/>
  <c r="D93" i="19"/>
  <c r="S93" i="19" s="1"/>
  <c r="W93" i="19" s="1"/>
  <c r="D94" i="19"/>
  <c r="D95" i="19"/>
  <c r="D96" i="19"/>
  <c r="D97" i="19"/>
  <c r="T97" i="19" s="1"/>
  <c r="X97" i="19" s="1"/>
  <c r="D98" i="19"/>
  <c r="D99" i="19"/>
  <c r="D100" i="19"/>
  <c r="D101" i="19"/>
  <c r="T101" i="19" s="1"/>
  <c r="X101" i="19" s="1"/>
  <c r="D102" i="19"/>
  <c r="Q102" i="19" s="1"/>
  <c r="U102" i="19" s="1"/>
  <c r="D103" i="19"/>
  <c r="D104" i="19"/>
  <c r="Q104" i="19" s="1"/>
  <c r="U104" i="19" s="1"/>
  <c r="D105" i="19"/>
  <c r="Q105" i="19" s="1"/>
  <c r="U105" i="19" s="1"/>
  <c r="D106" i="19"/>
  <c r="Q106" i="19" s="1"/>
  <c r="U106" i="19" s="1"/>
  <c r="D107" i="19"/>
  <c r="D108" i="19"/>
  <c r="Q108" i="19" s="1"/>
  <c r="U108" i="19" s="1"/>
  <c r="D109" i="19"/>
  <c r="R109" i="19" s="1"/>
  <c r="V109" i="19" s="1"/>
  <c r="D110" i="19"/>
  <c r="Q110" i="19" s="1"/>
  <c r="U110" i="19" s="1"/>
  <c r="D111" i="19"/>
  <c r="D112" i="19"/>
  <c r="Q112" i="19" s="1"/>
  <c r="U112" i="19" s="1"/>
  <c r="D113" i="19"/>
  <c r="R113" i="19" s="1"/>
  <c r="V113" i="19" s="1"/>
  <c r="D114" i="19"/>
  <c r="Q114" i="19" s="1"/>
  <c r="U114" i="19" s="1"/>
  <c r="D115" i="19"/>
  <c r="D116" i="19"/>
  <c r="Q116" i="19" s="1"/>
  <c r="U116" i="19" s="1"/>
  <c r="D117" i="19"/>
  <c r="S117" i="19" s="1"/>
  <c r="W117" i="19" s="1"/>
  <c r="D118" i="19"/>
  <c r="Q118" i="19" s="1"/>
  <c r="U118" i="19" s="1"/>
  <c r="D119" i="19"/>
  <c r="D120" i="19"/>
  <c r="Q120" i="19" s="1"/>
  <c r="U120" i="19" s="1"/>
  <c r="D121" i="19"/>
  <c r="S121" i="19" s="1"/>
  <c r="W121" i="19" s="1"/>
  <c r="I70" i="19"/>
  <c r="I71" i="19"/>
  <c r="I72" i="19"/>
  <c r="I73" i="19"/>
  <c r="I74" i="19"/>
  <c r="I75" i="19"/>
  <c r="I76" i="19"/>
  <c r="I77" i="19"/>
  <c r="I86" i="19"/>
  <c r="I87" i="19"/>
  <c r="I88" i="19"/>
  <c r="I89" i="19"/>
  <c r="I90" i="19"/>
  <c r="I91" i="19"/>
  <c r="I92" i="19"/>
  <c r="I93" i="19"/>
  <c r="I102" i="19"/>
  <c r="I103" i="19"/>
  <c r="I104" i="19"/>
  <c r="I105" i="19"/>
  <c r="I106" i="19"/>
  <c r="I107" i="19"/>
  <c r="I108" i="19"/>
  <c r="I109" i="19"/>
  <c r="I116" i="19"/>
  <c r="I117" i="19"/>
  <c r="I118" i="19"/>
  <c r="I119" i="19"/>
  <c r="I120" i="19"/>
  <c r="I121" i="19"/>
  <c r="I10" i="19"/>
  <c r="I11" i="19"/>
  <c r="I12" i="19"/>
  <c r="I13" i="19"/>
  <c r="I14" i="19"/>
  <c r="I15" i="19"/>
  <c r="I16" i="19"/>
  <c r="I17" i="19"/>
  <c r="I26" i="19"/>
  <c r="I27" i="19"/>
  <c r="I28" i="19"/>
  <c r="I29" i="19"/>
  <c r="I30" i="19"/>
  <c r="I31" i="19"/>
  <c r="I32" i="19"/>
  <c r="I33" i="19"/>
  <c r="I42" i="19"/>
  <c r="I43" i="19"/>
  <c r="I44" i="19"/>
  <c r="I45" i="19"/>
  <c r="I46" i="19"/>
  <c r="I47" i="19"/>
  <c r="I48" i="19"/>
  <c r="I49" i="19"/>
  <c r="I56" i="19"/>
  <c r="I57" i="19"/>
  <c r="I58" i="19"/>
  <c r="I59" i="19"/>
  <c r="I60" i="19"/>
  <c r="I61" i="19"/>
  <c r="M4" i="18"/>
  <c r="D4" i="18"/>
  <c r="I78" i="1"/>
  <c r="D78" i="1"/>
  <c r="I53" i="1"/>
  <c r="D53" i="1"/>
  <c r="I28" i="1"/>
  <c r="D28" i="1"/>
  <c r="I3" i="1"/>
  <c r="D3" i="1"/>
  <c r="C7" i="2"/>
  <c r="F4" i="12" s="1"/>
  <c r="A2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1" i="12"/>
  <c r="C43" i="18" l="1"/>
  <c r="C42" i="18"/>
  <c r="C41" i="18"/>
  <c r="C44" i="18"/>
  <c r="B117" i="24"/>
  <c r="B79" i="24"/>
  <c r="B41" i="24"/>
  <c r="B3" i="24"/>
  <c r="D52" i="1"/>
  <c r="D77" i="1"/>
  <c r="D27" i="1"/>
  <c r="D2" i="1"/>
  <c r="S33" i="19"/>
  <c r="W33" i="19" s="1"/>
  <c r="R57" i="19"/>
  <c r="V57" i="19" s="1"/>
  <c r="T109" i="19"/>
  <c r="X109" i="19" s="1"/>
  <c r="R105" i="19"/>
  <c r="V105" i="19" s="1"/>
  <c r="Q85" i="19"/>
  <c r="U85" i="19" s="1"/>
  <c r="R9" i="19"/>
  <c r="V9" i="19" s="1"/>
  <c r="T77" i="19"/>
  <c r="X77" i="19" s="1"/>
  <c r="Q109" i="19"/>
  <c r="U109" i="19" s="1"/>
  <c r="Q33" i="19"/>
  <c r="U33" i="19" s="1"/>
  <c r="S81" i="19"/>
  <c r="W81" i="19" s="1"/>
  <c r="Q113" i="19"/>
  <c r="U113" i="19" s="1"/>
  <c r="Q61" i="19"/>
  <c r="U61" i="19" s="1"/>
  <c r="Q29" i="19"/>
  <c r="U29" i="19" s="1"/>
  <c r="R101" i="19"/>
  <c r="V101" i="19" s="1"/>
  <c r="R53" i="19"/>
  <c r="V53" i="19" s="1"/>
  <c r="R5" i="19"/>
  <c r="V5" i="19" s="1"/>
  <c r="S77" i="19"/>
  <c r="W77" i="19" s="1"/>
  <c r="S29" i="19"/>
  <c r="W29" i="19" s="1"/>
  <c r="T105" i="19"/>
  <c r="X105" i="19" s="1"/>
  <c r="T73" i="19"/>
  <c r="X73" i="19" s="1"/>
  <c r="Q117" i="19"/>
  <c r="U117" i="19" s="1"/>
  <c r="Q101" i="19"/>
  <c r="U101" i="19" s="1"/>
  <c r="Q53" i="19"/>
  <c r="U53" i="19" s="1"/>
  <c r="R121" i="19"/>
  <c r="V121" i="19" s="1"/>
  <c r="R73" i="19"/>
  <c r="V73" i="19" s="1"/>
  <c r="R41" i="19"/>
  <c r="V41" i="19" s="1"/>
  <c r="S113" i="19"/>
  <c r="W113" i="19" s="1"/>
  <c r="S65" i="19"/>
  <c r="W65" i="19" s="1"/>
  <c r="S17" i="19"/>
  <c r="W17" i="19" s="1"/>
  <c r="T93" i="19"/>
  <c r="X93" i="19" s="1"/>
  <c r="T49" i="19"/>
  <c r="X49" i="19" s="1"/>
  <c r="T17" i="19"/>
  <c r="X17" i="19" s="1"/>
  <c r="Q121" i="19"/>
  <c r="U121" i="19" s="1"/>
  <c r="Q93" i="19"/>
  <c r="U93" i="19" s="1"/>
  <c r="Q45" i="19"/>
  <c r="U45" i="19" s="1"/>
  <c r="R117" i="19"/>
  <c r="V117" i="19" s="1"/>
  <c r="R69" i="19"/>
  <c r="V69" i="19" s="1"/>
  <c r="R37" i="19"/>
  <c r="V37" i="19" s="1"/>
  <c r="S61" i="19"/>
  <c r="W61" i="19" s="1"/>
  <c r="S13" i="19"/>
  <c r="W13" i="19" s="1"/>
  <c r="T89" i="19"/>
  <c r="X89" i="19" s="1"/>
  <c r="T45" i="19"/>
  <c r="X45" i="19" s="1"/>
  <c r="T13" i="19"/>
  <c r="X13" i="19" s="1"/>
  <c r="S111" i="19"/>
  <c r="W111" i="19" s="1"/>
  <c r="R111" i="19"/>
  <c r="V111" i="19" s="1"/>
  <c r="T99" i="19"/>
  <c r="X99" i="19" s="1"/>
  <c r="R99" i="19"/>
  <c r="V99" i="19" s="1"/>
  <c r="T87" i="19"/>
  <c r="X87" i="19" s="1"/>
  <c r="S87" i="19"/>
  <c r="W87" i="19" s="1"/>
  <c r="T75" i="19"/>
  <c r="X75" i="19" s="1"/>
  <c r="S75" i="19"/>
  <c r="W75" i="19" s="1"/>
  <c r="R75" i="19"/>
  <c r="V75" i="19" s="1"/>
  <c r="T63" i="19"/>
  <c r="X63" i="19" s="1"/>
  <c r="S63" i="19"/>
  <c r="W63" i="19" s="1"/>
  <c r="R63" i="19"/>
  <c r="V63" i="19" s="1"/>
  <c r="S51" i="19"/>
  <c r="W51" i="19" s="1"/>
  <c r="R51" i="19"/>
  <c r="V51" i="19" s="1"/>
  <c r="T39" i="19"/>
  <c r="X39" i="19" s="1"/>
  <c r="R39" i="19"/>
  <c r="V39" i="19" s="1"/>
  <c r="Q39" i="19"/>
  <c r="U39" i="19" s="1"/>
  <c r="T27" i="19"/>
  <c r="X27" i="19" s="1"/>
  <c r="S27" i="19"/>
  <c r="W27" i="19" s="1"/>
  <c r="Q27" i="19"/>
  <c r="U27" i="19" s="1"/>
  <c r="T15" i="19"/>
  <c r="X15" i="19" s="1"/>
  <c r="S15" i="19"/>
  <c r="W15" i="19" s="1"/>
  <c r="R15" i="19"/>
  <c r="V15" i="19" s="1"/>
  <c r="T3" i="19"/>
  <c r="X3" i="19" s="1"/>
  <c r="S3" i="19"/>
  <c r="W3" i="19" s="1"/>
  <c r="R3" i="19"/>
  <c r="V3" i="19" s="1"/>
  <c r="Q87" i="19"/>
  <c r="U87" i="19" s="1"/>
  <c r="S114" i="19"/>
  <c r="W114" i="19" s="1"/>
  <c r="R114" i="19"/>
  <c r="V114" i="19" s="1"/>
  <c r="T102" i="19"/>
  <c r="X102" i="19" s="1"/>
  <c r="R102" i="19"/>
  <c r="V102" i="19" s="1"/>
  <c r="T90" i="19"/>
  <c r="X90" i="19" s="1"/>
  <c r="S90" i="19"/>
  <c r="W90" i="19" s="1"/>
  <c r="Q90" i="19"/>
  <c r="U90" i="19" s="1"/>
  <c r="T78" i="19"/>
  <c r="X78" i="19" s="1"/>
  <c r="S78" i="19"/>
  <c r="W78" i="19" s="1"/>
  <c r="Q78" i="19"/>
  <c r="U78" i="19" s="1"/>
  <c r="T62" i="19"/>
  <c r="X62" i="19" s="1"/>
  <c r="S62" i="19"/>
  <c r="W62" i="19" s="1"/>
  <c r="R62" i="19"/>
  <c r="V62" i="19" s="1"/>
  <c r="S50" i="19"/>
  <c r="W50" i="19" s="1"/>
  <c r="R50" i="19"/>
  <c r="V50" i="19" s="1"/>
  <c r="Q50" i="19"/>
  <c r="U50" i="19" s="1"/>
  <c r="T38" i="19"/>
  <c r="X38" i="19" s="1"/>
  <c r="R38" i="19"/>
  <c r="V38" i="19" s="1"/>
  <c r="Q38" i="19"/>
  <c r="U38" i="19" s="1"/>
  <c r="T26" i="19"/>
  <c r="X26" i="19" s="1"/>
  <c r="S26" i="19"/>
  <c r="W26" i="19" s="1"/>
  <c r="Q26" i="19"/>
  <c r="U26" i="19" s="1"/>
  <c r="T10" i="19"/>
  <c r="X10" i="19" s="1"/>
  <c r="S10" i="19"/>
  <c r="W10" i="19" s="1"/>
  <c r="R10" i="19"/>
  <c r="V10" i="19" s="1"/>
  <c r="S115" i="19"/>
  <c r="W115" i="19" s="1"/>
  <c r="R115" i="19"/>
  <c r="V115" i="19" s="1"/>
  <c r="T103" i="19"/>
  <c r="X103" i="19" s="1"/>
  <c r="R103" i="19"/>
  <c r="V103" i="19" s="1"/>
  <c r="T91" i="19"/>
  <c r="X91" i="19" s="1"/>
  <c r="S91" i="19"/>
  <c r="W91" i="19" s="1"/>
  <c r="T79" i="19"/>
  <c r="X79" i="19" s="1"/>
  <c r="S79" i="19"/>
  <c r="W79" i="19" s="1"/>
  <c r="T67" i="19"/>
  <c r="X67" i="19" s="1"/>
  <c r="S67" i="19"/>
  <c r="W67" i="19" s="1"/>
  <c r="R67" i="19"/>
  <c r="V67" i="19" s="1"/>
  <c r="S55" i="19"/>
  <c r="W55" i="19" s="1"/>
  <c r="R55" i="19"/>
  <c r="V55" i="19" s="1"/>
  <c r="T43" i="19"/>
  <c r="X43" i="19" s="1"/>
  <c r="R43" i="19"/>
  <c r="V43" i="19" s="1"/>
  <c r="Q43" i="19"/>
  <c r="U43" i="19" s="1"/>
  <c r="T31" i="19"/>
  <c r="X31" i="19" s="1"/>
  <c r="S31" i="19"/>
  <c r="W31" i="19" s="1"/>
  <c r="Q31" i="19"/>
  <c r="U31" i="19" s="1"/>
  <c r="T19" i="19"/>
  <c r="X19" i="19" s="1"/>
  <c r="S19" i="19"/>
  <c r="W19" i="19" s="1"/>
  <c r="Q19" i="19"/>
  <c r="U19" i="19" s="1"/>
  <c r="T7" i="19"/>
  <c r="X7" i="19" s="1"/>
  <c r="S7" i="19"/>
  <c r="W7" i="19" s="1"/>
  <c r="R7" i="19"/>
  <c r="V7" i="19" s="1"/>
  <c r="Q55" i="19"/>
  <c r="U55" i="19" s="1"/>
  <c r="S118" i="19"/>
  <c r="W118" i="19" s="1"/>
  <c r="R118" i="19"/>
  <c r="V118" i="19" s="1"/>
  <c r="T106" i="19"/>
  <c r="X106" i="19" s="1"/>
  <c r="R106" i="19"/>
  <c r="V106" i="19" s="1"/>
  <c r="T94" i="19"/>
  <c r="X94" i="19" s="1"/>
  <c r="R94" i="19"/>
  <c r="V94" i="19" s="1"/>
  <c r="Q94" i="19"/>
  <c r="U94" i="19" s="1"/>
  <c r="T82" i="19"/>
  <c r="X82" i="19" s="1"/>
  <c r="S82" i="19"/>
  <c r="W82" i="19" s="1"/>
  <c r="Q82" i="19"/>
  <c r="U82" i="19" s="1"/>
  <c r="T70" i="19"/>
  <c r="X70" i="19" s="1"/>
  <c r="S70" i="19"/>
  <c r="W70" i="19" s="1"/>
  <c r="R70" i="19"/>
  <c r="V70" i="19" s="1"/>
  <c r="S58" i="19"/>
  <c r="W58" i="19" s="1"/>
  <c r="R58" i="19"/>
  <c r="V58" i="19" s="1"/>
  <c r="Q58" i="19"/>
  <c r="U58" i="19" s="1"/>
  <c r="T46" i="19"/>
  <c r="X46" i="19" s="1"/>
  <c r="R46" i="19"/>
  <c r="V46" i="19" s="1"/>
  <c r="Q46" i="19"/>
  <c r="U46" i="19" s="1"/>
  <c r="T34" i="19"/>
  <c r="X34" i="19" s="1"/>
  <c r="R34" i="19"/>
  <c r="V34" i="19" s="1"/>
  <c r="Q34" i="19"/>
  <c r="U34" i="19" s="1"/>
  <c r="T22" i="19"/>
  <c r="X22" i="19" s="1"/>
  <c r="S22" i="19"/>
  <c r="W22" i="19" s="1"/>
  <c r="Q22" i="19"/>
  <c r="U22" i="19" s="1"/>
  <c r="T6" i="19"/>
  <c r="X6" i="19" s="1"/>
  <c r="S6" i="19"/>
  <c r="W6" i="19" s="1"/>
  <c r="R6" i="19"/>
  <c r="V6" i="19" s="1"/>
  <c r="S119" i="19"/>
  <c r="W119" i="19" s="1"/>
  <c r="R119" i="19"/>
  <c r="V119" i="19" s="1"/>
  <c r="T107" i="19"/>
  <c r="X107" i="19" s="1"/>
  <c r="R107" i="19"/>
  <c r="V107" i="19" s="1"/>
  <c r="T95" i="19"/>
  <c r="X95" i="19" s="1"/>
  <c r="R95" i="19"/>
  <c r="V95" i="19" s="1"/>
  <c r="T83" i="19"/>
  <c r="X83" i="19" s="1"/>
  <c r="S83" i="19"/>
  <c r="W83" i="19" s="1"/>
  <c r="T71" i="19"/>
  <c r="X71" i="19" s="1"/>
  <c r="S71" i="19"/>
  <c r="W71" i="19" s="1"/>
  <c r="R71" i="19"/>
  <c r="V71" i="19" s="1"/>
  <c r="S59" i="19"/>
  <c r="W59" i="19" s="1"/>
  <c r="R59" i="19"/>
  <c r="V59" i="19" s="1"/>
  <c r="T47" i="19"/>
  <c r="X47" i="19" s="1"/>
  <c r="R47" i="19"/>
  <c r="V47" i="19" s="1"/>
  <c r="T35" i="19"/>
  <c r="X35" i="19" s="1"/>
  <c r="R35" i="19"/>
  <c r="V35" i="19" s="1"/>
  <c r="Q35" i="19"/>
  <c r="U35" i="19" s="1"/>
  <c r="T23" i="19"/>
  <c r="X23" i="19" s="1"/>
  <c r="S23" i="19"/>
  <c r="W23" i="19" s="1"/>
  <c r="Q23" i="19"/>
  <c r="U23" i="19" s="1"/>
  <c r="T11" i="19"/>
  <c r="X11" i="19" s="1"/>
  <c r="S11" i="19"/>
  <c r="W11" i="19" s="1"/>
  <c r="R11" i="19"/>
  <c r="V11" i="19" s="1"/>
  <c r="Q95" i="19"/>
  <c r="U95" i="19" s="1"/>
  <c r="Q79" i="19"/>
  <c r="U79" i="19" s="1"/>
  <c r="Q47" i="19"/>
  <c r="U47" i="19" s="1"/>
  <c r="S110" i="19"/>
  <c r="W110" i="19" s="1"/>
  <c r="R110" i="19"/>
  <c r="V110" i="19" s="1"/>
  <c r="T98" i="19"/>
  <c r="X98" i="19" s="1"/>
  <c r="R98" i="19"/>
  <c r="V98" i="19" s="1"/>
  <c r="Q98" i="19"/>
  <c r="U98" i="19" s="1"/>
  <c r="T86" i="19"/>
  <c r="X86" i="19" s="1"/>
  <c r="S86" i="19"/>
  <c r="W86" i="19" s="1"/>
  <c r="Q86" i="19"/>
  <c r="U86" i="19" s="1"/>
  <c r="T74" i="19"/>
  <c r="X74" i="19" s="1"/>
  <c r="S74" i="19"/>
  <c r="W74" i="19" s="1"/>
  <c r="R74" i="19"/>
  <c r="V74" i="19" s="1"/>
  <c r="T66" i="19"/>
  <c r="X66" i="19" s="1"/>
  <c r="S66" i="19"/>
  <c r="W66" i="19" s="1"/>
  <c r="R66" i="19"/>
  <c r="V66" i="19" s="1"/>
  <c r="S54" i="19"/>
  <c r="W54" i="19" s="1"/>
  <c r="R54" i="19"/>
  <c r="V54" i="19" s="1"/>
  <c r="Q54" i="19"/>
  <c r="U54" i="19" s="1"/>
  <c r="T42" i="19"/>
  <c r="X42" i="19" s="1"/>
  <c r="R42" i="19"/>
  <c r="V42" i="19" s="1"/>
  <c r="Q42" i="19"/>
  <c r="U42" i="19" s="1"/>
  <c r="T30" i="19"/>
  <c r="X30" i="19" s="1"/>
  <c r="S30" i="19"/>
  <c r="W30" i="19" s="1"/>
  <c r="Q30" i="19"/>
  <c r="U30" i="19" s="1"/>
  <c r="T18" i="19"/>
  <c r="X18" i="19" s="1"/>
  <c r="S18" i="19"/>
  <c r="W18" i="19" s="1"/>
  <c r="Q18" i="19"/>
  <c r="U18" i="19" s="1"/>
  <c r="T14" i="19"/>
  <c r="X14" i="19" s="1"/>
  <c r="S14" i="19"/>
  <c r="W14" i="19" s="1"/>
  <c r="R14" i="19"/>
  <c r="V14" i="19" s="1"/>
  <c r="T2" i="19"/>
  <c r="X2" i="19" s="1"/>
  <c r="S2" i="19"/>
  <c r="W2" i="19" s="1"/>
  <c r="R2" i="19"/>
  <c r="V2" i="19" s="1"/>
  <c r="Q99" i="19"/>
  <c r="U99" i="19" s="1"/>
  <c r="Q91" i="19"/>
  <c r="U91" i="19" s="1"/>
  <c r="Q83" i="19"/>
  <c r="U83" i="19" s="1"/>
  <c r="Q59" i="19"/>
  <c r="U59" i="19" s="1"/>
  <c r="Q51" i="19"/>
  <c r="U51" i="19" s="1"/>
  <c r="Q41" i="19"/>
  <c r="U41" i="19" s="1"/>
  <c r="Q25" i="19"/>
  <c r="U25" i="19" s="1"/>
  <c r="R97" i="19"/>
  <c r="V97" i="19" s="1"/>
  <c r="R65" i="19"/>
  <c r="V65" i="19" s="1"/>
  <c r="R49" i="19"/>
  <c r="V49" i="19" s="1"/>
  <c r="S89" i="19"/>
  <c r="W89" i="19" s="1"/>
  <c r="S57" i="19"/>
  <c r="W57" i="19" s="1"/>
  <c r="S25" i="19"/>
  <c r="W25" i="19" s="1"/>
  <c r="S9" i="19"/>
  <c r="W9" i="19" s="1"/>
  <c r="T85" i="19"/>
  <c r="X85" i="19" s="1"/>
  <c r="T69" i="19"/>
  <c r="X69" i="19" s="1"/>
  <c r="S120" i="19"/>
  <c r="W120" i="19" s="1"/>
  <c r="R120" i="19"/>
  <c r="V120" i="19" s="1"/>
  <c r="S116" i="19"/>
  <c r="W116" i="19" s="1"/>
  <c r="R116" i="19"/>
  <c r="V116" i="19" s="1"/>
  <c r="S112" i="19"/>
  <c r="W112" i="19" s="1"/>
  <c r="R112" i="19"/>
  <c r="V112" i="19" s="1"/>
  <c r="T108" i="19"/>
  <c r="X108" i="19" s="1"/>
  <c r="R108" i="19"/>
  <c r="V108" i="19" s="1"/>
  <c r="T104" i="19"/>
  <c r="X104" i="19" s="1"/>
  <c r="R104" i="19"/>
  <c r="V104" i="19" s="1"/>
  <c r="T100" i="19"/>
  <c r="X100" i="19" s="1"/>
  <c r="R100" i="19"/>
  <c r="V100" i="19" s="1"/>
  <c r="Q100" i="19"/>
  <c r="U100" i="19" s="1"/>
  <c r="T96" i="19"/>
  <c r="X96" i="19" s="1"/>
  <c r="R96" i="19"/>
  <c r="V96" i="19" s="1"/>
  <c r="Q96" i="19"/>
  <c r="U96" i="19" s="1"/>
  <c r="T92" i="19"/>
  <c r="X92" i="19" s="1"/>
  <c r="S92" i="19"/>
  <c r="W92" i="19" s="1"/>
  <c r="Q92" i="19"/>
  <c r="U92" i="19" s="1"/>
  <c r="T88" i="19"/>
  <c r="X88" i="19" s="1"/>
  <c r="S88" i="19"/>
  <c r="W88" i="19" s="1"/>
  <c r="Q88" i="19"/>
  <c r="U88" i="19" s="1"/>
  <c r="T84" i="19"/>
  <c r="X84" i="19" s="1"/>
  <c r="S84" i="19"/>
  <c r="W84" i="19" s="1"/>
  <c r="Q84" i="19"/>
  <c r="U84" i="19" s="1"/>
  <c r="T80" i="19"/>
  <c r="X80" i="19" s="1"/>
  <c r="S80" i="19"/>
  <c r="W80" i="19" s="1"/>
  <c r="Q80" i="19"/>
  <c r="U80" i="19" s="1"/>
  <c r="T76" i="19"/>
  <c r="X76" i="19" s="1"/>
  <c r="S76" i="19"/>
  <c r="W76" i="19" s="1"/>
  <c r="R76" i="19"/>
  <c r="V76" i="19" s="1"/>
  <c r="T72" i="19"/>
  <c r="X72" i="19" s="1"/>
  <c r="S72" i="19"/>
  <c r="W72" i="19" s="1"/>
  <c r="R72" i="19"/>
  <c r="V72" i="19" s="1"/>
  <c r="T68" i="19"/>
  <c r="X68" i="19" s="1"/>
  <c r="S68" i="19"/>
  <c r="W68" i="19" s="1"/>
  <c r="R68" i="19"/>
  <c r="V68" i="19" s="1"/>
  <c r="T64" i="19"/>
  <c r="X64" i="19" s="1"/>
  <c r="S64" i="19"/>
  <c r="W64" i="19" s="1"/>
  <c r="R64" i="19"/>
  <c r="V64" i="19" s="1"/>
  <c r="S60" i="19"/>
  <c r="W60" i="19" s="1"/>
  <c r="R60" i="19"/>
  <c r="V60" i="19" s="1"/>
  <c r="Q60" i="19"/>
  <c r="U60" i="19" s="1"/>
  <c r="S56" i="19"/>
  <c r="W56" i="19" s="1"/>
  <c r="R56" i="19"/>
  <c r="V56" i="19" s="1"/>
  <c r="Q56" i="19"/>
  <c r="U56" i="19" s="1"/>
  <c r="S52" i="19"/>
  <c r="W52" i="19" s="1"/>
  <c r="R52" i="19"/>
  <c r="V52" i="19" s="1"/>
  <c r="Q52" i="19"/>
  <c r="U52" i="19" s="1"/>
  <c r="T48" i="19"/>
  <c r="X48" i="19" s="1"/>
  <c r="R48" i="19"/>
  <c r="V48" i="19" s="1"/>
  <c r="Q48" i="19"/>
  <c r="U48" i="19" s="1"/>
  <c r="T44" i="19"/>
  <c r="X44" i="19" s="1"/>
  <c r="R44" i="19"/>
  <c r="V44" i="19" s="1"/>
  <c r="Q44" i="19"/>
  <c r="U44" i="19" s="1"/>
  <c r="T40" i="19"/>
  <c r="X40" i="19" s="1"/>
  <c r="R40" i="19"/>
  <c r="V40" i="19" s="1"/>
  <c r="Q40" i="19"/>
  <c r="U40" i="19" s="1"/>
  <c r="T36" i="19"/>
  <c r="X36" i="19" s="1"/>
  <c r="R36" i="19"/>
  <c r="V36" i="19" s="1"/>
  <c r="Q36" i="19"/>
  <c r="U36" i="19" s="1"/>
  <c r="T32" i="19"/>
  <c r="X32" i="19" s="1"/>
  <c r="S32" i="19"/>
  <c r="W32" i="19" s="1"/>
  <c r="Q32" i="19"/>
  <c r="U32" i="19" s="1"/>
  <c r="T28" i="19"/>
  <c r="X28" i="19" s="1"/>
  <c r="S28" i="19"/>
  <c r="W28" i="19" s="1"/>
  <c r="Q28" i="19"/>
  <c r="U28" i="19" s="1"/>
  <c r="T24" i="19"/>
  <c r="X24" i="19" s="1"/>
  <c r="S24" i="19"/>
  <c r="W24" i="19" s="1"/>
  <c r="Q24" i="19"/>
  <c r="U24" i="19" s="1"/>
  <c r="T20" i="19"/>
  <c r="X20" i="19" s="1"/>
  <c r="S20" i="19"/>
  <c r="W20" i="19" s="1"/>
  <c r="Q20" i="19"/>
  <c r="U20" i="19" s="1"/>
  <c r="T16" i="19"/>
  <c r="X16" i="19" s="1"/>
  <c r="S16" i="19"/>
  <c r="W16" i="19" s="1"/>
  <c r="R16" i="19"/>
  <c r="V16" i="19" s="1"/>
  <c r="T12" i="19"/>
  <c r="X12" i="19" s="1"/>
  <c r="S12" i="19"/>
  <c r="W12" i="19" s="1"/>
  <c r="R12" i="19"/>
  <c r="V12" i="19" s="1"/>
  <c r="T8" i="19"/>
  <c r="X8" i="19" s="1"/>
  <c r="S8" i="19"/>
  <c r="W8" i="19" s="1"/>
  <c r="R8" i="19"/>
  <c r="V8" i="19" s="1"/>
  <c r="T4" i="19"/>
  <c r="X4" i="19" s="1"/>
  <c r="S4" i="19"/>
  <c r="W4" i="19" s="1"/>
  <c r="R4" i="19"/>
  <c r="V4" i="19" s="1"/>
  <c r="Q119" i="19"/>
  <c r="U119" i="19" s="1"/>
  <c r="Q115" i="19"/>
  <c r="U115" i="19" s="1"/>
  <c r="Q111" i="19"/>
  <c r="U111" i="19" s="1"/>
  <c r="Q107" i="19"/>
  <c r="U107" i="19" s="1"/>
  <c r="Q103" i="19"/>
  <c r="U103" i="19" s="1"/>
  <c r="Q97" i="19"/>
  <c r="U97" i="19" s="1"/>
  <c r="Q81" i="19"/>
  <c r="U81" i="19" s="1"/>
  <c r="Q37" i="19"/>
  <c r="U37" i="19" s="1"/>
  <c r="Q21" i="19"/>
  <c r="U21" i="19" s="1"/>
  <c r="S21" i="19"/>
  <c r="W21" i="19" s="1"/>
  <c r="S5" i="19"/>
  <c r="W5" i="19" s="1"/>
  <c r="G2" i="12"/>
  <c r="G3" i="12" s="1"/>
  <c r="G4" i="12" s="1"/>
  <c r="G5" i="12" s="1"/>
  <c r="G6" i="12" s="1"/>
  <c r="G7" i="12" s="1"/>
  <c r="G8" i="12" s="1"/>
  <c r="G9" i="12" s="1"/>
  <c r="G10" i="12" s="1"/>
  <c r="G11" i="12" s="1"/>
  <c r="G12" i="12" s="1"/>
  <c r="G13" i="12" s="1"/>
  <c r="G14" i="12" s="1"/>
  <c r="D8" i="12"/>
  <c r="D6" i="12"/>
  <c r="D7" i="12"/>
  <c r="D5" i="12"/>
  <c r="D4" i="12"/>
  <c r="D2" i="12"/>
  <c r="D3" i="12"/>
  <c r="F3" i="12"/>
  <c r="F2" i="12"/>
  <c r="E3" i="12"/>
  <c r="F5" i="12"/>
  <c r="E2" i="12"/>
  <c r="G83" i="19"/>
  <c r="K114" i="19"/>
  <c r="K37" i="19"/>
  <c r="K61" i="19"/>
  <c r="K73" i="19"/>
  <c r="F10" i="19"/>
  <c r="F84" i="19"/>
  <c r="H99" i="19"/>
  <c r="K33" i="19"/>
  <c r="G16" i="19"/>
  <c r="H20" i="19"/>
  <c r="F88" i="19"/>
  <c r="J104" i="19"/>
  <c r="F83" i="19"/>
  <c r="G58" i="19"/>
  <c r="I9" i="19"/>
  <c r="G99" i="19"/>
  <c r="H56" i="19"/>
  <c r="J75" i="19"/>
  <c r="H21" i="19"/>
  <c r="I101" i="19"/>
  <c r="K87" i="19"/>
  <c r="H80" i="19"/>
  <c r="F56" i="19"/>
  <c r="B20" i="1"/>
  <c r="G37" i="19"/>
  <c r="G93" i="19"/>
  <c r="G65" i="19"/>
  <c r="G117" i="19"/>
  <c r="H45" i="19"/>
  <c r="B92" i="1"/>
  <c r="K69" i="19"/>
  <c r="H46" i="19"/>
  <c r="G80" i="19"/>
  <c r="F52" i="19"/>
  <c r="J56" i="19"/>
  <c r="J27" i="19"/>
  <c r="K56" i="19"/>
  <c r="K113" i="19"/>
  <c r="M44" i="1"/>
  <c r="K54" i="19"/>
  <c r="J93" i="19"/>
  <c r="G81" i="19"/>
  <c r="K106" i="19"/>
  <c r="F30" i="19"/>
  <c r="G41" i="19"/>
  <c r="H63" i="19"/>
  <c r="G8" i="19"/>
  <c r="H48" i="19"/>
  <c r="I51" i="19"/>
  <c r="M45" i="1"/>
  <c r="F115" i="19"/>
  <c r="H78" i="19"/>
  <c r="G112" i="19"/>
  <c r="K7" i="19"/>
  <c r="G40" i="19"/>
  <c r="K86" i="19"/>
  <c r="H15" i="19"/>
  <c r="G90" i="19"/>
  <c r="B72" i="1"/>
  <c r="J89" i="19"/>
  <c r="F99" i="19"/>
  <c r="B18" i="1"/>
  <c r="F54" i="19"/>
  <c r="J87" i="19"/>
  <c r="I3" i="19"/>
  <c r="K57" i="19"/>
  <c r="K105" i="19"/>
  <c r="M36" i="1"/>
  <c r="I39" i="19"/>
  <c r="H7" i="19"/>
  <c r="J102" i="19"/>
  <c r="K27" i="19"/>
  <c r="J90" i="19"/>
  <c r="F89" i="19"/>
  <c r="F42" i="19"/>
  <c r="I22" i="19"/>
  <c r="M63" i="1"/>
  <c r="J32" i="19"/>
  <c r="H32" i="19"/>
  <c r="G97" i="19"/>
  <c r="K32" i="19"/>
  <c r="K101" i="19"/>
  <c r="F111" i="19"/>
  <c r="G5" i="19"/>
  <c r="I8" i="19"/>
  <c r="H30" i="19"/>
  <c r="G10" i="19"/>
  <c r="F86" i="19"/>
  <c r="I94" i="19"/>
  <c r="G104" i="19"/>
  <c r="K74" i="19"/>
  <c r="F19" i="19"/>
  <c r="K64" i="19"/>
  <c r="H23" i="19"/>
  <c r="I96" i="19"/>
  <c r="K3" i="19"/>
  <c r="K111" i="19"/>
  <c r="K99" i="19"/>
  <c r="J86" i="19"/>
  <c r="H51" i="19"/>
  <c r="J74" i="19"/>
  <c r="K50" i="19"/>
  <c r="F76" i="19"/>
  <c r="H54" i="19"/>
  <c r="J59" i="19"/>
  <c r="K43" i="19"/>
  <c r="F102" i="19"/>
  <c r="G115" i="19"/>
  <c r="G77" i="19"/>
  <c r="K102" i="19"/>
  <c r="I35" i="19"/>
  <c r="H90" i="19"/>
  <c r="F12" i="19"/>
  <c r="F105" i="19"/>
  <c r="G9" i="19"/>
  <c r="H17" i="19"/>
  <c r="G86" i="19"/>
  <c r="G38" i="19"/>
  <c r="J17" i="19"/>
  <c r="M92" i="1"/>
  <c r="G49" i="19"/>
  <c r="G68" i="19"/>
  <c r="H97" i="19"/>
  <c r="G25" i="19"/>
  <c r="I18" i="19"/>
  <c r="G31" i="19"/>
  <c r="J43" i="19"/>
  <c r="H62" i="19"/>
  <c r="M69" i="1"/>
  <c r="J121" i="19"/>
  <c r="G111" i="19"/>
  <c r="F65" i="19"/>
  <c r="G110" i="19"/>
  <c r="G79" i="19"/>
  <c r="K39" i="19"/>
  <c r="B91" i="1"/>
  <c r="I115" i="19"/>
  <c r="B83" i="1"/>
  <c r="K95" i="19"/>
  <c r="K104" i="19"/>
  <c r="M46" i="1"/>
  <c r="F21" i="19"/>
  <c r="I66" i="19"/>
  <c r="F120" i="19"/>
  <c r="M90" i="1"/>
  <c r="M72" i="1"/>
  <c r="H43" i="19"/>
  <c r="K44" i="19"/>
  <c r="H33" i="19"/>
  <c r="K47" i="19"/>
  <c r="F31" i="19"/>
  <c r="F51" i="19"/>
  <c r="K92" i="19"/>
  <c r="G23" i="19"/>
  <c r="F85" i="19"/>
  <c r="H39" i="19"/>
  <c r="F27" i="19"/>
  <c r="J88" i="19"/>
  <c r="H8" i="19"/>
  <c r="G43" i="19"/>
  <c r="J120" i="19"/>
  <c r="F108" i="19"/>
  <c r="F100" i="19"/>
  <c r="F109" i="19"/>
  <c r="K85" i="19"/>
  <c r="F106" i="19"/>
  <c r="B38" i="1"/>
  <c r="J44" i="19"/>
  <c r="F14" i="19"/>
  <c r="J106" i="19"/>
  <c r="F39" i="19"/>
  <c r="G106" i="19"/>
  <c r="I62" i="19"/>
  <c r="H101" i="19"/>
  <c r="I55" i="19"/>
  <c r="I37" i="19"/>
  <c r="M21" i="1"/>
  <c r="I80" i="19"/>
  <c r="H22" i="19"/>
  <c r="I4" i="19"/>
  <c r="M59" i="1"/>
  <c r="H83" i="19"/>
  <c r="G42" i="19"/>
  <c r="H14" i="19"/>
  <c r="K22" i="19"/>
  <c r="G54" i="19"/>
  <c r="J14" i="19"/>
  <c r="G95" i="19"/>
  <c r="K46" i="19"/>
  <c r="M61" i="1"/>
  <c r="M71" i="1"/>
  <c r="G46" i="19"/>
  <c r="G32" i="19"/>
  <c r="K83" i="19"/>
  <c r="J119" i="19"/>
  <c r="K12" i="19"/>
  <c r="K90" i="19"/>
  <c r="H10" i="19"/>
  <c r="J103" i="19"/>
  <c r="M48" i="1"/>
  <c r="G116" i="19"/>
  <c r="M70" i="1"/>
  <c r="F59" i="19"/>
  <c r="B46" i="1"/>
  <c r="F95" i="19"/>
  <c r="H86" i="19"/>
  <c r="H49" i="19"/>
  <c r="B12" i="1"/>
  <c r="G105" i="19"/>
  <c r="I64" i="19"/>
  <c r="H9" i="19"/>
  <c r="I5" i="19"/>
  <c r="J57" i="19"/>
  <c r="H19" i="19"/>
  <c r="I23" i="19"/>
  <c r="J71" i="19"/>
  <c r="I97" i="19"/>
  <c r="H18" i="19"/>
  <c r="G91" i="19"/>
  <c r="B63" i="1"/>
  <c r="K45" i="19"/>
  <c r="F63" i="19"/>
  <c r="H79" i="19"/>
  <c r="M60" i="1"/>
  <c r="J31" i="19"/>
  <c r="K98" i="19"/>
  <c r="G52" i="19"/>
  <c r="I81" i="19"/>
  <c r="K52" i="19"/>
  <c r="G109" i="19"/>
  <c r="B68" i="1"/>
  <c r="K58" i="19"/>
  <c r="K72" i="19"/>
  <c r="F55" i="19"/>
  <c r="K71" i="19"/>
  <c r="G2" i="19"/>
  <c r="K117" i="19"/>
  <c r="F80" i="19"/>
  <c r="M8" i="1"/>
  <c r="J26" i="19"/>
  <c r="H31" i="19"/>
  <c r="H119" i="19"/>
  <c r="M22" i="1"/>
  <c r="G27" i="19"/>
  <c r="J116" i="19"/>
  <c r="J92" i="19"/>
  <c r="K65" i="19"/>
  <c r="G70" i="19"/>
  <c r="I52" i="19"/>
  <c r="G114" i="19"/>
  <c r="B47" i="1"/>
  <c r="G34" i="19"/>
  <c r="H68" i="19"/>
  <c r="K42" i="19"/>
  <c r="I82" i="19"/>
  <c r="I2" i="19"/>
  <c r="K84" i="19"/>
  <c r="G74" i="19"/>
  <c r="G64" i="19"/>
  <c r="H38" i="19"/>
  <c r="K55" i="19"/>
  <c r="H36" i="19"/>
  <c r="H13" i="19"/>
  <c r="K118" i="19"/>
  <c r="M83" i="1"/>
  <c r="K70" i="19"/>
  <c r="H108" i="19"/>
  <c r="G78" i="19"/>
  <c r="H40" i="19"/>
  <c r="F23" i="19"/>
  <c r="B36" i="1"/>
  <c r="F26" i="19"/>
  <c r="F13" i="19"/>
  <c r="J77" i="19"/>
  <c r="G102" i="19"/>
  <c r="H28" i="19"/>
  <c r="M62" i="1"/>
  <c r="F71" i="19"/>
  <c r="M12" i="1"/>
  <c r="H84" i="19"/>
  <c r="K36" i="19"/>
  <c r="G7" i="19"/>
  <c r="K121" i="19"/>
  <c r="G22" i="19"/>
  <c r="K109" i="19"/>
  <c r="H89" i="19"/>
  <c r="G61" i="19"/>
  <c r="G89" i="19"/>
  <c r="H66" i="19"/>
  <c r="F70" i="19"/>
  <c r="K19" i="19"/>
  <c r="F35" i="19"/>
  <c r="K38" i="19"/>
  <c r="F90" i="19"/>
  <c r="B85" i="1"/>
  <c r="K93" i="19"/>
  <c r="H92" i="19"/>
  <c r="F16" i="19"/>
  <c r="M11" i="1"/>
  <c r="K112" i="19"/>
  <c r="K94" i="19"/>
  <c r="B21" i="1"/>
  <c r="F33" i="19"/>
  <c r="G20" i="19"/>
  <c r="H105" i="19"/>
  <c r="I100" i="19"/>
  <c r="K66" i="19"/>
  <c r="K115" i="19"/>
  <c r="H71" i="19"/>
  <c r="G88" i="19"/>
  <c r="G6" i="19"/>
  <c r="G118" i="19"/>
  <c r="K116" i="19"/>
  <c r="F81" i="19"/>
  <c r="I20" i="19"/>
  <c r="F46" i="19"/>
  <c r="M19" i="1"/>
  <c r="F101" i="19"/>
  <c r="M10" i="1"/>
  <c r="I68" i="19"/>
  <c r="H113" i="19"/>
  <c r="G4" i="19"/>
  <c r="K67" i="19"/>
  <c r="K23" i="19"/>
  <c r="G36" i="19"/>
  <c r="F6" i="19"/>
  <c r="H55" i="19"/>
  <c r="I50" i="19"/>
  <c r="H52" i="19"/>
  <c r="F75" i="19"/>
  <c r="H106" i="19"/>
  <c r="J117" i="19"/>
  <c r="K63" i="19"/>
  <c r="M47" i="1"/>
  <c r="F94" i="19"/>
  <c r="G84" i="19"/>
  <c r="B22" i="1"/>
  <c r="I41" i="19"/>
  <c r="M13" i="1"/>
  <c r="H117" i="19"/>
  <c r="H91" i="19"/>
  <c r="G100" i="19"/>
  <c r="K13" i="19"/>
  <c r="H82" i="19"/>
  <c r="G19" i="19"/>
  <c r="J76" i="19"/>
  <c r="G12" i="19"/>
  <c r="G107" i="19"/>
  <c r="F103" i="19"/>
  <c r="F4" i="19"/>
  <c r="K78" i="19"/>
  <c r="F61" i="19"/>
  <c r="F7" i="19"/>
  <c r="K30" i="19"/>
  <c r="F67" i="19"/>
  <c r="G21" i="19"/>
  <c r="H2" i="19"/>
  <c r="B90" i="1"/>
  <c r="F92" i="19"/>
  <c r="F77" i="19"/>
  <c r="B34" i="1"/>
  <c r="H3" i="19"/>
  <c r="B9" i="1"/>
  <c r="J73" i="19"/>
  <c r="G30" i="19"/>
  <c r="F79" i="19"/>
  <c r="G55" i="19"/>
  <c r="G60" i="19"/>
  <c r="I65" i="19"/>
  <c r="G121" i="19"/>
  <c r="B69" i="1"/>
  <c r="H112" i="19"/>
  <c r="I36" i="19"/>
  <c r="G101" i="19"/>
  <c r="G45" i="19"/>
  <c r="F119" i="19"/>
  <c r="H87" i="19"/>
  <c r="K28" i="19"/>
  <c r="H47" i="19"/>
  <c r="K97" i="19"/>
  <c r="H42" i="19"/>
  <c r="K2" i="19"/>
  <c r="G50" i="19"/>
  <c r="K103" i="19"/>
  <c r="I112" i="19"/>
  <c r="H27" i="19"/>
  <c r="F38" i="19"/>
  <c r="J30" i="19"/>
  <c r="K35" i="19"/>
  <c r="B73" i="1"/>
  <c r="G14" i="19"/>
  <c r="K119" i="19"/>
  <c r="G3" i="19"/>
  <c r="I114" i="19"/>
  <c r="H98" i="19"/>
  <c r="H107" i="19"/>
  <c r="K82" i="19"/>
  <c r="G96" i="19"/>
  <c r="G56" i="19"/>
  <c r="F87" i="19"/>
  <c r="H94" i="19"/>
  <c r="F116" i="19"/>
  <c r="I21" i="19"/>
  <c r="H73" i="19"/>
  <c r="H61" i="19"/>
  <c r="I54" i="19"/>
  <c r="F41" i="19"/>
  <c r="I67" i="19"/>
  <c r="G108" i="19"/>
  <c r="J10" i="19"/>
  <c r="J13" i="19"/>
  <c r="M58" i="1"/>
  <c r="H70" i="19"/>
  <c r="K11" i="19"/>
  <c r="G98" i="19"/>
  <c r="H57" i="19"/>
  <c r="G73" i="19"/>
  <c r="F2" i="19"/>
  <c r="F15" i="19"/>
  <c r="I7" i="19"/>
  <c r="K41" i="19"/>
  <c r="B45" i="1"/>
  <c r="K89" i="19"/>
  <c r="G94" i="19"/>
  <c r="K6" i="19"/>
  <c r="F98" i="19"/>
  <c r="H50" i="19"/>
  <c r="H69" i="19"/>
  <c r="K34" i="19"/>
  <c r="I113" i="19"/>
  <c r="K20" i="19"/>
  <c r="F11" i="19"/>
  <c r="G113" i="19"/>
  <c r="B37" i="1"/>
  <c r="J45" i="19"/>
  <c r="I98" i="19"/>
  <c r="F8" i="19"/>
  <c r="K18" i="19"/>
  <c r="B13" i="1"/>
  <c r="J33" i="19"/>
  <c r="B10" i="1"/>
  <c r="K14" i="19"/>
  <c r="H4" i="19"/>
  <c r="H95" i="19"/>
  <c r="F50" i="19"/>
  <c r="K31" i="19"/>
  <c r="G26" i="19"/>
  <c r="B70" i="1"/>
  <c r="F24" i="19"/>
  <c r="K68" i="19"/>
  <c r="K62" i="19"/>
  <c r="J72" i="19"/>
  <c r="K25" i="19"/>
  <c r="G59" i="19"/>
  <c r="H88" i="19"/>
  <c r="I40" i="19"/>
  <c r="G48" i="19"/>
  <c r="I99" i="19"/>
  <c r="I34" i="19"/>
  <c r="J118" i="19"/>
  <c r="B71" i="1"/>
  <c r="I53" i="19"/>
  <c r="G66" i="19"/>
  <c r="K96" i="19"/>
  <c r="F104" i="19"/>
  <c r="H64" i="19"/>
  <c r="J47" i="19"/>
  <c r="K4" i="19"/>
  <c r="J91" i="19"/>
  <c r="H77" i="19"/>
  <c r="I19" i="19"/>
  <c r="J46" i="19"/>
  <c r="K9" i="19"/>
  <c r="M34" i="1"/>
  <c r="J28" i="19"/>
  <c r="J61" i="19"/>
  <c r="G11" i="19"/>
  <c r="K81" i="19"/>
  <c r="B44" i="1"/>
  <c r="F73" i="19"/>
  <c r="G15" i="19"/>
  <c r="F118" i="19"/>
  <c r="G24" i="19"/>
  <c r="G28" i="19"/>
  <c r="F113" i="19"/>
  <c r="F18" i="19"/>
  <c r="H53" i="19"/>
  <c r="F22" i="19"/>
  <c r="F28" i="19"/>
  <c r="K77" i="19"/>
  <c r="I24" i="19"/>
  <c r="G53" i="19"/>
  <c r="F74" i="19"/>
  <c r="I95" i="19"/>
  <c r="B58" i="1"/>
  <c r="M37" i="1"/>
  <c r="F68" i="19"/>
  <c r="K17" i="19"/>
  <c r="K53" i="19"/>
  <c r="G71" i="19"/>
  <c r="M18" i="1"/>
  <c r="J70" i="19"/>
  <c r="K16" i="19"/>
  <c r="I38" i="19"/>
  <c r="F57" i="19"/>
  <c r="F49" i="19"/>
  <c r="M68" i="1"/>
  <c r="I111" i="19"/>
  <c r="H75" i="19"/>
  <c r="G103" i="19"/>
  <c r="F72" i="19"/>
  <c r="M38" i="1"/>
  <c r="F93" i="19"/>
  <c r="B48" i="1"/>
  <c r="H5" i="19"/>
  <c r="G51" i="19"/>
  <c r="F48" i="19"/>
  <c r="H24" i="19"/>
  <c r="H104" i="19"/>
  <c r="H67" i="19"/>
  <c r="K110" i="19"/>
  <c r="H93" i="19"/>
  <c r="K100" i="19"/>
  <c r="H103" i="19"/>
  <c r="I79" i="19"/>
  <c r="G35" i="19"/>
  <c r="M9" i="1"/>
  <c r="H16" i="19"/>
  <c r="F69" i="19"/>
  <c r="G67" i="19"/>
  <c r="F107" i="19"/>
  <c r="J48" i="19"/>
  <c r="H115" i="19"/>
  <c r="H60" i="19"/>
  <c r="H81" i="19"/>
  <c r="M85" i="1"/>
  <c r="F32" i="19"/>
  <c r="K51" i="19"/>
  <c r="G44" i="19"/>
  <c r="H96" i="19"/>
  <c r="F91" i="19"/>
  <c r="H41" i="19"/>
  <c r="J16" i="19"/>
  <c r="I78" i="19"/>
  <c r="H34" i="19"/>
  <c r="H118" i="19"/>
  <c r="B23" i="1"/>
  <c r="M33" i="1"/>
  <c r="I6" i="19"/>
  <c r="G39" i="19"/>
  <c r="H109" i="19"/>
  <c r="H85" i="19"/>
  <c r="H74" i="19"/>
  <c r="J29" i="19"/>
  <c r="K107" i="19"/>
  <c r="K10" i="19"/>
  <c r="F60" i="19"/>
  <c r="B61" i="1"/>
  <c r="B84" i="1"/>
  <c r="F82" i="19"/>
  <c r="G57" i="19"/>
  <c r="F62" i="19"/>
  <c r="F110" i="19"/>
  <c r="H65" i="19"/>
  <c r="G62" i="19"/>
  <c r="M84" i="1"/>
  <c r="K79" i="19"/>
  <c r="B19" i="1"/>
  <c r="I84" i="19"/>
  <c r="H121" i="19"/>
  <c r="I25" i="19"/>
  <c r="H58" i="19"/>
  <c r="F114" i="19"/>
  <c r="K40" i="19"/>
  <c r="K24" i="19"/>
  <c r="G17" i="19"/>
  <c r="F112" i="19"/>
  <c r="F40" i="19"/>
  <c r="K5" i="19"/>
  <c r="G63" i="19"/>
  <c r="H25" i="19"/>
  <c r="K15" i="19"/>
  <c r="J12" i="19"/>
  <c r="G72" i="19"/>
  <c r="G75" i="19"/>
  <c r="F121" i="19"/>
  <c r="M73" i="1"/>
  <c r="H116" i="19"/>
  <c r="H72" i="19"/>
  <c r="J105" i="19"/>
  <c r="F3" i="19"/>
  <c r="K108" i="19"/>
  <c r="B35" i="1"/>
  <c r="H12" i="19"/>
  <c r="H6" i="19"/>
  <c r="B43" i="1"/>
  <c r="F43" i="19"/>
  <c r="K48" i="19"/>
  <c r="H59" i="19"/>
  <c r="K120" i="19"/>
  <c r="J60" i="19"/>
  <c r="H102" i="19"/>
  <c r="K49" i="19"/>
  <c r="J11" i="19"/>
  <c r="G33" i="19"/>
  <c r="I69" i="19"/>
  <c r="M91" i="1"/>
  <c r="G69" i="19"/>
  <c r="K91" i="19"/>
  <c r="H100" i="19"/>
  <c r="B11" i="1"/>
  <c r="H76" i="19"/>
  <c r="F97" i="19"/>
  <c r="G13" i="19"/>
  <c r="I63" i="19"/>
  <c r="G18" i="19"/>
  <c r="K29" i="19"/>
  <c r="F64" i="19"/>
  <c r="F96" i="19"/>
  <c r="G92" i="19"/>
  <c r="F29" i="19"/>
  <c r="G47" i="19"/>
  <c r="G29" i="19"/>
  <c r="K88" i="19"/>
  <c r="H120" i="19"/>
  <c r="B60" i="1"/>
  <c r="G120" i="19"/>
  <c r="F117" i="19"/>
  <c r="F66" i="19"/>
  <c r="J42" i="19"/>
  <c r="F5" i="19"/>
  <c r="F34" i="19"/>
  <c r="M23" i="1"/>
  <c r="K26" i="19"/>
  <c r="K59" i="19"/>
  <c r="J49" i="19"/>
  <c r="G119" i="19"/>
  <c r="J58" i="19"/>
  <c r="J107" i="19"/>
  <c r="K8" i="19"/>
  <c r="H35" i="19"/>
  <c r="J108" i="19"/>
  <c r="F17" i="19"/>
  <c r="F58" i="19"/>
  <c r="F37" i="19"/>
  <c r="I83" i="19"/>
  <c r="G82" i="19"/>
  <c r="K21" i="19"/>
  <c r="H114" i="19"/>
  <c r="H11" i="19"/>
  <c r="M35" i="1"/>
  <c r="K80" i="19"/>
  <c r="J109" i="19"/>
  <c r="F20" i="19"/>
  <c r="B33" i="1"/>
  <c r="H44" i="19"/>
  <c r="B8" i="1"/>
  <c r="B59" i="1"/>
  <c r="F45" i="19"/>
  <c r="F47" i="19"/>
  <c r="J15" i="19"/>
  <c r="G85" i="19"/>
  <c r="B62" i="1"/>
  <c r="H37" i="19"/>
  <c r="F78" i="19"/>
  <c r="I85" i="19"/>
  <c r="H111" i="19"/>
  <c r="F36" i="19"/>
  <c r="G76" i="19"/>
  <c r="I110" i="19"/>
  <c r="H29" i="19"/>
  <c r="M43" i="1"/>
  <c r="F9" i="19"/>
  <c r="H26" i="19"/>
  <c r="K75" i="19"/>
  <c r="F25" i="19"/>
  <c r="K60" i="19"/>
  <c r="K76" i="19"/>
  <c r="F53" i="19"/>
  <c r="G87" i="19"/>
  <c r="F44" i="19"/>
  <c r="H110" i="19"/>
  <c r="M20" i="1"/>
  <c r="L7" i="19" l="1"/>
  <c r="L41" i="19"/>
  <c r="M105" i="19"/>
  <c r="M86" i="19"/>
  <c r="M59" i="19"/>
  <c r="L5" i="19"/>
  <c r="L64" i="19"/>
  <c r="M25" i="19"/>
  <c r="M3" i="19"/>
  <c r="L21" i="19"/>
  <c r="M116" i="19"/>
  <c r="L90" i="19"/>
  <c r="B90" i="19"/>
  <c r="L9" i="19"/>
  <c r="M46" i="19"/>
  <c r="L51" i="19"/>
  <c r="M57" i="19"/>
  <c r="M7" i="19"/>
  <c r="M107" i="19"/>
  <c r="L91" i="19"/>
  <c r="B91" i="19"/>
  <c r="M38" i="19"/>
  <c r="L36" i="19"/>
  <c r="B61" i="19"/>
  <c r="L61" i="19"/>
  <c r="L31" i="19"/>
  <c r="B31" i="19"/>
  <c r="M14" i="19"/>
  <c r="B15" i="19"/>
  <c r="L15" i="19"/>
  <c r="L35" i="19"/>
  <c r="L53" i="19"/>
  <c r="B42" i="19"/>
  <c r="L42" i="19"/>
  <c r="M104" i="19"/>
  <c r="L115" i="19"/>
  <c r="M29" i="19"/>
  <c r="M34" i="19"/>
  <c r="M19" i="19"/>
  <c r="L47" i="19"/>
  <c r="B47" i="19"/>
  <c r="M2" i="19"/>
  <c r="M81" i="19"/>
  <c r="B104" i="19"/>
  <c r="L104" i="19"/>
  <c r="M15" i="19"/>
  <c r="M64" i="19"/>
  <c r="L89" i="19"/>
  <c r="B89" i="19"/>
  <c r="L54" i="19"/>
  <c r="B70" i="19"/>
  <c r="L70" i="19"/>
  <c r="M80" i="19"/>
  <c r="M47" i="19"/>
  <c r="M95" i="19"/>
  <c r="M77" i="19"/>
  <c r="M62" i="19"/>
  <c r="L2" i="19"/>
  <c r="L19" i="19"/>
  <c r="B116" i="19"/>
  <c r="L116" i="19"/>
  <c r="M26" i="19"/>
  <c r="B77" i="19"/>
  <c r="L77" i="19"/>
  <c r="M78" i="19"/>
  <c r="M22" i="19"/>
  <c r="L75" i="19"/>
  <c r="B75" i="19"/>
  <c r="M100" i="19"/>
  <c r="L17" i="19"/>
  <c r="B17" i="19"/>
  <c r="L99" i="19"/>
  <c r="M96" i="19"/>
  <c r="M74" i="19"/>
  <c r="M44" i="19"/>
  <c r="B30" i="19"/>
  <c r="L30" i="19"/>
  <c r="M115" i="19"/>
  <c r="B44" i="19"/>
  <c r="L44" i="19"/>
  <c r="L28" i="19"/>
  <c r="B28" i="19"/>
  <c r="M27" i="19"/>
  <c r="M106" i="19"/>
  <c r="L101" i="19"/>
  <c r="M110" i="19"/>
  <c r="B87" i="19"/>
  <c r="L87" i="19"/>
  <c r="M88" i="19"/>
  <c r="L4" i="19"/>
  <c r="M79" i="19"/>
  <c r="M66" i="19"/>
  <c r="M109" i="19"/>
  <c r="L37" i="19"/>
  <c r="M75" i="19"/>
  <c r="L22" i="19"/>
  <c r="M68" i="19"/>
  <c r="M84" i="19"/>
  <c r="M54" i="19"/>
  <c r="L98" i="19"/>
  <c r="M51" i="19"/>
  <c r="L20" i="19"/>
  <c r="B86" i="19"/>
  <c r="L86" i="19"/>
  <c r="M39" i="19"/>
  <c r="L92" i="19"/>
  <c r="B92" i="19"/>
  <c r="M5" i="19"/>
  <c r="M113" i="19"/>
  <c r="M121" i="19"/>
  <c r="L66" i="19"/>
  <c r="M97" i="19"/>
  <c r="L103" i="19"/>
  <c r="B103" i="19"/>
  <c r="M56" i="19"/>
  <c r="L48" i="19"/>
  <c r="B48" i="19"/>
  <c r="L65" i="19"/>
  <c r="M108" i="19"/>
  <c r="L40" i="19"/>
  <c r="B32" i="19"/>
  <c r="L32" i="19"/>
  <c r="L120" i="19"/>
  <c r="B120" i="19"/>
  <c r="M36" i="19"/>
  <c r="M8" i="19"/>
  <c r="L78" i="19"/>
  <c r="L24" i="19"/>
  <c r="L52" i="19"/>
  <c r="M6" i="19"/>
  <c r="B46" i="19"/>
  <c r="L46" i="19"/>
  <c r="L18" i="19"/>
  <c r="M49" i="19"/>
  <c r="L3" i="19"/>
  <c r="M11" i="19"/>
  <c r="B33" i="19"/>
  <c r="L33" i="19"/>
  <c r="L25" i="19"/>
  <c r="L63" i="19"/>
  <c r="M42" i="19"/>
  <c r="M69" i="19"/>
  <c r="L112" i="19"/>
  <c r="L110" i="19"/>
  <c r="L93" i="19"/>
  <c r="B93" i="19"/>
  <c r="M82" i="19"/>
  <c r="M45" i="19"/>
  <c r="L111" i="19"/>
  <c r="B71" i="19"/>
  <c r="L71" i="19"/>
  <c r="L97" i="19"/>
  <c r="M18" i="19"/>
  <c r="L34" i="19"/>
  <c r="M101" i="19"/>
  <c r="B117" i="19"/>
  <c r="L117" i="19"/>
  <c r="L113" i="19"/>
  <c r="L62" i="19"/>
  <c r="L72" i="19"/>
  <c r="B72" i="19"/>
  <c r="M28" i="19"/>
  <c r="M32" i="19"/>
  <c r="L79" i="19"/>
  <c r="L8" i="19"/>
  <c r="L6" i="19"/>
  <c r="M94" i="19"/>
  <c r="M9" i="19"/>
  <c r="M24" i="19"/>
  <c r="M65" i="19"/>
  <c r="B56" i="19"/>
  <c r="L56" i="19"/>
  <c r="M76" i="19"/>
  <c r="M60" i="19"/>
  <c r="L94" i="19"/>
  <c r="M89" i="19"/>
  <c r="M112" i="19"/>
  <c r="L13" i="19"/>
  <c r="B13" i="19"/>
  <c r="M87" i="19"/>
  <c r="B26" i="19"/>
  <c r="L26" i="19"/>
  <c r="L39" i="19"/>
  <c r="M40" i="19"/>
  <c r="L82" i="19"/>
  <c r="B49" i="19"/>
  <c r="L49" i="19"/>
  <c r="B119" i="19"/>
  <c r="L119" i="19"/>
  <c r="M120" i="19"/>
  <c r="L14" i="19"/>
  <c r="B14" i="19"/>
  <c r="L105" i="19"/>
  <c r="B105" i="19"/>
  <c r="L57" i="19"/>
  <c r="B57" i="19"/>
  <c r="B16" i="19"/>
  <c r="L16" i="19"/>
  <c r="L23" i="19"/>
  <c r="B12" i="19"/>
  <c r="L12" i="19"/>
  <c r="B118" i="19"/>
  <c r="L118" i="19"/>
  <c r="L67" i="19"/>
  <c r="L114" i="19"/>
  <c r="M23" i="19"/>
  <c r="L107" i="19"/>
  <c r="B107" i="19"/>
  <c r="L58" i="19"/>
  <c r="B58" i="19"/>
  <c r="L29" i="19"/>
  <c r="B29" i="19"/>
  <c r="L95" i="19"/>
  <c r="L80" i="19"/>
  <c r="M31" i="19"/>
  <c r="L81" i="19"/>
  <c r="M16" i="19"/>
  <c r="B106" i="19"/>
  <c r="L106" i="19"/>
  <c r="M117" i="19"/>
  <c r="M102" i="19"/>
  <c r="L83" i="19"/>
  <c r="B59" i="19"/>
  <c r="L59" i="19"/>
  <c r="M85" i="19"/>
  <c r="M119" i="19"/>
  <c r="B109" i="19"/>
  <c r="L109" i="19"/>
  <c r="M71" i="19"/>
  <c r="L88" i="19"/>
  <c r="B88" i="19"/>
  <c r="L60" i="19"/>
  <c r="B60" i="19"/>
  <c r="L100" i="19"/>
  <c r="L55" i="19"/>
  <c r="B102" i="19"/>
  <c r="L102" i="19"/>
  <c r="M67" i="19"/>
  <c r="M70" i="19"/>
  <c r="L74" i="19"/>
  <c r="B74" i="19"/>
  <c r="L108" i="19"/>
  <c r="B108" i="19"/>
  <c r="M72" i="19"/>
  <c r="M43" i="19"/>
  <c r="L121" i="19"/>
  <c r="B121" i="19"/>
  <c r="L50" i="19"/>
  <c r="M58" i="19"/>
  <c r="M33" i="19"/>
  <c r="M21" i="19"/>
  <c r="M13" i="19"/>
  <c r="L69" i="19"/>
  <c r="M53" i="19"/>
  <c r="M93" i="19"/>
  <c r="M90" i="19"/>
  <c r="B76" i="19"/>
  <c r="L76" i="19"/>
  <c r="L84" i="19"/>
  <c r="M118" i="19"/>
  <c r="M48" i="19"/>
  <c r="M12" i="19"/>
  <c r="M52" i="19"/>
  <c r="M50" i="19"/>
  <c r="L10" i="19"/>
  <c r="B10" i="19"/>
  <c r="M63" i="19"/>
  <c r="M41" i="19"/>
  <c r="M17" i="19"/>
  <c r="M35" i="19"/>
  <c r="L27" i="19"/>
  <c r="B27" i="19"/>
  <c r="M73" i="19"/>
  <c r="M91" i="19"/>
  <c r="M30" i="19"/>
  <c r="M10" i="19"/>
  <c r="M83" i="19"/>
  <c r="M61" i="19"/>
  <c r="L68" i="19"/>
  <c r="M103" i="19"/>
  <c r="L73" i="19"/>
  <c r="B73" i="19"/>
  <c r="L85" i="19"/>
  <c r="M98" i="19"/>
  <c r="M37" i="19"/>
  <c r="M4" i="19"/>
  <c r="L11" i="19"/>
  <c r="B11" i="19"/>
  <c r="M99" i="19"/>
  <c r="M114" i="19"/>
  <c r="L38" i="19"/>
  <c r="M55" i="19"/>
  <c r="L45" i="19"/>
  <c r="B45" i="19"/>
  <c r="L96" i="19"/>
  <c r="B43" i="19"/>
  <c r="L43" i="19"/>
  <c r="M92" i="19"/>
  <c r="M111" i="19"/>
  <c r="M20" i="19"/>
  <c r="N84" i="19" l="1"/>
  <c r="O84" i="19" s="1"/>
  <c r="P84" i="19" s="1"/>
  <c r="R84" i="19" s="1"/>
  <c r="V84" i="19" s="1"/>
  <c r="A84" i="19" s="1"/>
  <c r="N108" i="19"/>
  <c r="O108" i="19" s="1"/>
  <c r="P108" i="19" s="1"/>
  <c r="S108" i="19" s="1"/>
  <c r="W108" i="19" s="1"/>
  <c r="A108" i="19" s="1"/>
  <c r="N118" i="19"/>
  <c r="O118" i="19" s="1"/>
  <c r="P118" i="19" s="1"/>
  <c r="T118" i="19" s="1"/>
  <c r="X118" i="19" s="1"/>
  <c r="A118" i="19" s="1"/>
  <c r="N49" i="19"/>
  <c r="O49" i="19" s="1"/>
  <c r="P49" i="19" s="1"/>
  <c r="S49" i="19" s="1"/>
  <c r="W49" i="19" s="1"/>
  <c r="A49" i="19" s="1"/>
  <c r="N112" i="19"/>
  <c r="O112" i="19" s="1"/>
  <c r="P112" i="19" s="1"/>
  <c r="T112" i="19" s="1"/>
  <c r="X112" i="19" s="1"/>
  <c r="A112" i="19" s="1"/>
  <c r="N103" i="19"/>
  <c r="O103" i="19" s="1"/>
  <c r="P103" i="19" s="1"/>
  <c r="S103" i="19" s="1"/>
  <c r="W103" i="19" s="1"/>
  <c r="A103" i="19" s="1"/>
  <c r="N20" i="19"/>
  <c r="O20" i="19" s="1"/>
  <c r="P20" i="19" s="1"/>
  <c r="R20" i="19" s="1"/>
  <c r="V20" i="19" s="1"/>
  <c r="A20" i="19" s="1"/>
  <c r="N22" i="19"/>
  <c r="O22" i="19" s="1"/>
  <c r="P22" i="19" s="1"/>
  <c r="R22" i="19" s="1"/>
  <c r="V22" i="19" s="1"/>
  <c r="A22" i="19" s="1"/>
  <c r="N17" i="19"/>
  <c r="O17" i="19" s="1"/>
  <c r="P17" i="19" s="1"/>
  <c r="Q17" i="19" s="1"/>
  <c r="U17" i="19" s="1"/>
  <c r="A17" i="19" s="1"/>
  <c r="N77" i="19"/>
  <c r="O77" i="19" s="1"/>
  <c r="P77" i="19" s="1"/>
  <c r="Q77" i="19" s="1"/>
  <c r="U77" i="19" s="1"/>
  <c r="A77" i="19" s="1"/>
  <c r="N19" i="19"/>
  <c r="O19" i="19" s="1"/>
  <c r="P19" i="19" s="1"/>
  <c r="R19" i="19" s="1"/>
  <c r="V19" i="19" s="1"/>
  <c r="A19" i="19" s="1"/>
  <c r="N70" i="19"/>
  <c r="O70" i="19" s="1"/>
  <c r="P70" i="19" s="1"/>
  <c r="Q70" i="19" s="1"/>
  <c r="U70" i="19" s="1"/>
  <c r="A70" i="19" s="1"/>
  <c r="N54" i="19"/>
  <c r="O54" i="19" s="1"/>
  <c r="P54" i="19" s="1"/>
  <c r="T54" i="19" s="1"/>
  <c r="X54" i="19" s="1"/>
  <c r="A54" i="19" s="1"/>
  <c r="N42" i="19"/>
  <c r="O42" i="19" s="1"/>
  <c r="P42" i="19" s="1"/>
  <c r="S42" i="19" s="1"/>
  <c r="W42" i="19" s="1"/>
  <c r="A42" i="19" s="1"/>
  <c r="N15" i="19"/>
  <c r="O15" i="19" s="1"/>
  <c r="P15" i="19" s="1"/>
  <c r="Q15" i="19" s="1"/>
  <c r="U15" i="19" s="1"/>
  <c r="A15" i="19" s="1"/>
  <c r="N31" i="19"/>
  <c r="O31" i="19" s="1"/>
  <c r="P31" i="19" s="1"/>
  <c r="R31" i="19" s="1"/>
  <c r="V31" i="19" s="1"/>
  <c r="A31" i="19" s="1"/>
  <c r="N91" i="19"/>
  <c r="O91" i="19" s="1"/>
  <c r="P91" i="19" s="1"/>
  <c r="R91" i="19" s="1"/>
  <c r="V91" i="19" s="1"/>
  <c r="A91" i="19" s="1"/>
  <c r="N51" i="19"/>
  <c r="O51" i="19" s="1"/>
  <c r="P51" i="19" s="1"/>
  <c r="T51" i="19" s="1"/>
  <c r="X51" i="19" s="1"/>
  <c r="A51" i="19" s="1"/>
  <c r="N90" i="19"/>
  <c r="O90" i="19" s="1"/>
  <c r="P90" i="19" s="1"/>
  <c r="R90" i="19" s="1"/>
  <c r="V90" i="19" s="1"/>
  <c r="A90" i="19" s="1"/>
  <c r="N64" i="19"/>
  <c r="O64" i="19" s="1"/>
  <c r="P64" i="19" s="1"/>
  <c r="Q64" i="19" s="1"/>
  <c r="U64" i="19" s="1"/>
  <c r="A64" i="19" s="1"/>
  <c r="N58" i="19"/>
  <c r="O58" i="19" s="1"/>
  <c r="P58" i="19" s="1"/>
  <c r="T58" i="19" s="1"/>
  <c r="X58" i="19" s="1"/>
  <c r="A58" i="19" s="1"/>
  <c r="N57" i="19"/>
  <c r="O57" i="19" s="1"/>
  <c r="P57" i="19" s="1"/>
  <c r="T57" i="19" s="1"/>
  <c r="X57" i="19" s="1"/>
  <c r="A57" i="19" s="1"/>
  <c r="N6" i="19"/>
  <c r="O6" i="19" s="1"/>
  <c r="P6" i="19" s="1"/>
  <c r="Q6" i="19" s="1"/>
  <c r="U6" i="19" s="1"/>
  <c r="A6" i="19" s="1"/>
  <c r="N52" i="19"/>
  <c r="O52" i="19" s="1"/>
  <c r="P52" i="19" s="1"/>
  <c r="T52" i="19" s="1"/>
  <c r="X52" i="19" s="1"/>
  <c r="A52" i="19" s="1"/>
  <c r="N11" i="19"/>
  <c r="O11" i="19" s="1"/>
  <c r="P11" i="19" s="1"/>
  <c r="Q11" i="19" s="1"/>
  <c r="U11" i="19" s="1"/>
  <c r="A11" i="19" s="1"/>
  <c r="N85" i="19"/>
  <c r="O85" i="19" s="1"/>
  <c r="P85" i="19" s="1"/>
  <c r="R85" i="19" s="1"/>
  <c r="V85" i="19" s="1"/>
  <c r="A85" i="19" s="1"/>
  <c r="N68" i="19"/>
  <c r="O68" i="19" s="1"/>
  <c r="P68" i="19" s="1"/>
  <c r="Q68" i="19" s="1"/>
  <c r="U68" i="19" s="1"/>
  <c r="A68" i="19" s="1"/>
  <c r="N27" i="19"/>
  <c r="O27" i="19" s="1"/>
  <c r="P27" i="19" s="1"/>
  <c r="R27" i="19" s="1"/>
  <c r="V27" i="19" s="1"/>
  <c r="A27" i="19" s="1"/>
  <c r="N76" i="19"/>
  <c r="O76" i="19" s="1"/>
  <c r="P76" i="19" s="1"/>
  <c r="Q76" i="19" s="1"/>
  <c r="U76" i="19" s="1"/>
  <c r="A76" i="19" s="1"/>
  <c r="N121" i="19"/>
  <c r="O121" i="19" s="1"/>
  <c r="P121" i="19" s="1"/>
  <c r="T121" i="19" s="1"/>
  <c r="X121" i="19" s="1"/>
  <c r="A121" i="19" s="1"/>
  <c r="N74" i="19"/>
  <c r="O74" i="19" s="1"/>
  <c r="P74" i="19" s="1"/>
  <c r="Q74" i="19" s="1"/>
  <c r="U74" i="19" s="1"/>
  <c r="A74" i="19" s="1"/>
  <c r="N55" i="19"/>
  <c r="O55" i="19" s="1"/>
  <c r="P55" i="19" s="1"/>
  <c r="T55" i="19" s="1"/>
  <c r="X55" i="19" s="1"/>
  <c r="A55" i="19" s="1"/>
  <c r="N88" i="19"/>
  <c r="O88" i="19" s="1"/>
  <c r="P88" i="19" s="1"/>
  <c r="R88" i="19" s="1"/>
  <c r="V88" i="19" s="1"/>
  <c r="A88" i="19" s="1"/>
  <c r="N59" i="19"/>
  <c r="O59" i="19" s="1"/>
  <c r="P59" i="19" s="1"/>
  <c r="T59" i="19" s="1"/>
  <c r="X59" i="19" s="1"/>
  <c r="A59" i="19" s="1"/>
  <c r="N106" i="19"/>
  <c r="O106" i="19" s="1"/>
  <c r="P106" i="19" s="1"/>
  <c r="S106" i="19" s="1"/>
  <c r="W106" i="19" s="1"/>
  <c r="A106" i="19" s="1"/>
  <c r="N80" i="19"/>
  <c r="O80" i="19" s="1"/>
  <c r="P80" i="19" s="1"/>
  <c r="R80" i="19" s="1"/>
  <c r="V80" i="19" s="1"/>
  <c r="A80" i="19" s="1"/>
  <c r="N95" i="19"/>
  <c r="O95" i="19" s="1"/>
  <c r="P95" i="19" s="1"/>
  <c r="S95" i="19" s="1"/>
  <c r="W95" i="19" s="1"/>
  <c r="A95" i="19" s="1"/>
  <c r="N16" i="19"/>
  <c r="O16" i="19" s="1"/>
  <c r="P16" i="19" s="1"/>
  <c r="Q16" i="19" s="1"/>
  <c r="U16" i="19" s="1"/>
  <c r="A16" i="19" s="1"/>
  <c r="N82" i="19"/>
  <c r="O82" i="19" s="1"/>
  <c r="P82" i="19" s="1"/>
  <c r="R82" i="19" s="1"/>
  <c r="V82" i="19" s="1"/>
  <c r="A82" i="19" s="1"/>
  <c r="N56" i="19"/>
  <c r="O56" i="19" s="1"/>
  <c r="P56" i="19" s="1"/>
  <c r="T56" i="19" s="1"/>
  <c r="X56" i="19" s="1"/>
  <c r="A56" i="19" s="1"/>
  <c r="N8" i="19"/>
  <c r="O8" i="19" s="1"/>
  <c r="P8" i="19" s="1"/>
  <c r="Q8" i="19" s="1"/>
  <c r="U8" i="19" s="1"/>
  <c r="A8" i="19" s="1"/>
  <c r="N79" i="19"/>
  <c r="O79" i="19" s="1"/>
  <c r="P79" i="19" s="1"/>
  <c r="R79" i="19" s="1"/>
  <c r="V79" i="19" s="1"/>
  <c r="A79" i="19" s="1"/>
  <c r="N113" i="19"/>
  <c r="O113" i="19" s="1"/>
  <c r="P113" i="19" s="1"/>
  <c r="T113" i="19" s="1"/>
  <c r="X113" i="19" s="1"/>
  <c r="A113" i="19" s="1"/>
  <c r="N34" i="19"/>
  <c r="O34" i="19" s="1"/>
  <c r="P34" i="19" s="1"/>
  <c r="S34" i="19" s="1"/>
  <c r="W34" i="19" s="1"/>
  <c r="N97" i="19"/>
  <c r="O97" i="19" s="1"/>
  <c r="P97" i="19" s="1"/>
  <c r="S97" i="19" s="1"/>
  <c r="W97" i="19" s="1"/>
  <c r="A97" i="19" s="1"/>
  <c r="N46" i="19"/>
  <c r="O46" i="19" s="1"/>
  <c r="P46" i="19" s="1"/>
  <c r="S46" i="19" s="1"/>
  <c r="W46" i="19" s="1"/>
  <c r="A46" i="19" s="1"/>
  <c r="N24" i="19"/>
  <c r="O24" i="19" s="1"/>
  <c r="P24" i="19" s="1"/>
  <c r="R24" i="19" s="1"/>
  <c r="V24" i="19" s="1"/>
  <c r="A24" i="19" s="1"/>
  <c r="N78" i="19"/>
  <c r="O78" i="19" s="1"/>
  <c r="P78" i="19" s="1"/>
  <c r="R78" i="19" s="1"/>
  <c r="V78" i="19" s="1"/>
  <c r="A78" i="19" s="1"/>
  <c r="N120" i="19"/>
  <c r="O120" i="19" s="1"/>
  <c r="P120" i="19" s="1"/>
  <c r="T120" i="19" s="1"/>
  <c r="X120" i="19" s="1"/>
  <c r="A120" i="19" s="1"/>
  <c r="N65" i="19"/>
  <c r="O65" i="19" s="1"/>
  <c r="P65" i="19" s="1"/>
  <c r="Q65" i="19" s="1"/>
  <c r="U65" i="19" s="1"/>
  <c r="A65" i="19" s="1"/>
  <c r="N4" i="19"/>
  <c r="O4" i="19" s="1"/>
  <c r="P4" i="19" s="1"/>
  <c r="Q4" i="19" s="1"/>
  <c r="U4" i="19" s="1"/>
  <c r="A4" i="19" s="1"/>
  <c r="N101" i="19"/>
  <c r="O101" i="19" s="1"/>
  <c r="P101" i="19" s="1"/>
  <c r="S101" i="19" s="1"/>
  <c r="W101" i="19" s="1"/>
  <c r="A101" i="19" s="1"/>
  <c r="N28" i="19"/>
  <c r="O28" i="19" s="1"/>
  <c r="P28" i="19" s="1"/>
  <c r="R28" i="19" s="1"/>
  <c r="V28" i="19" s="1"/>
  <c r="A28" i="19" s="1"/>
  <c r="N30" i="19"/>
  <c r="O30" i="19" s="1"/>
  <c r="P30" i="19" s="1"/>
  <c r="R30" i="19" s="1"/>
  <c r="V30" i="19" s="1"/>
  <c r="A30" i="19" s="1"/>
  <c r="N2" i="19"/>
  <c r="O2" i="19" s="1"/>
  <c r="P2" i="19" s="1"/>
  <c r="Q2" i="19" s="1"/>
  <c r="U2" i="19" s="1"/>
  <c r="N104" i="19"/>
  <c r="O104" i="19" s="1"/>
  <c r="P104" i="19" s="1"/>
  <c r="S104" i="19" s="1"/>
  <c r="W104" i="19" s="1"/>
  <c r="A104" i="19" s="1"/>
  <c r="N47" i="19"/>
  <c r="O47" i="19" s="1"/>
  <c r="P47" i="19" s="1"/>
  <c r="S47" i="19" s="1"/>
  <c r="W47" i="19" s="1"/>
  <c r="A47" i="19" s="1"/>
  <c r="N61" i="19"/>
  <c r="O61" i="19" s="1"/>
  <c r="P61" i="19" s="1"/>
  <c r="T61" i="19" s="1"/>
  <c r="X61" i="19" s="1"/>
  <c r="A61" i="19" s="1"/>
  <c r="N5" i="19"/>
  <c r="O5" i="19" s="1"/>
  <c r="P5" i="19" s="1"/>
  <c r="Q5" i="19" s="1"/>
  <c r="U5" i="19" s="1"/>
  <c r="A5" i="19" s="1"/>
  <c r="N23" i="19"/>
  <c r="O23" i="19" s="1"/>
  <c r="P23" i="19" s="1"/>
  <c r="R23" i="19" s="1"/>
  <c r="V23" i="19" s="1"/>
  <c r="A23" i="19" s="1"/>
  <c r="N72" i="19"/>
  <c r="O72" i="19" s="1"/>
  <c r="P72" i="19" s="1"/>
  <c r="Q72" i="19" s="1"/>
  <c r="U72" i="19" s="1"/>
  <c r="A72" i="19" s="1"/>
  <c r="N18" i="19"/>
  <c r="O18" i="19" s="1"/>
  <c r="P18" i="19" s="1"/>
  <c r="R18" i="19" s="1"/>
  <c r="V18" i="19" s="1"/>
  <c r="N45" i="19"/>
  <c r="O45" i="19" s="1"/>
  <c r="P45" i="19" s="1"/>
  <c r="S45" i="19" s="1"/>
  <c r="W45" i="19" s="1"/>
  <c r="A45" i="19" s="1"/>
  <c r="N69" i="19"/>
  <c r="O69" i="19" s="1"/>
  <c r="P69" i="19" s="1"/>
  <c r="Q69" i="19" s="1"/>
  <c r="U69" i="19" s="1"/>
  <c r="A69" i="19" s="1"/>
  <c r="N29" i="19"/>
  <c r="O29" i="19" s="1"/>
  <c r="P29" i="19" s="1"/>
  <c r="R29" i="19" s="1"/>
  <c r="V29" i="19" s="1"/>
  <c r="A29" i="19" s="1"/>
  <c r="N114" i="19"/>
  <c r="O114" i="19" s="1"/>
  <c r="P114" i="19" s="1"/>
  <c r="T114" i="19" s="1"/>
  <c r="X114" i="19" s="1"/>
  <c r="A114" i="19" s="1"/>
  <c r="N12" i="19"/>
  <c r="O12" i="19" s="1"/>
  <c r="P12" i="19" s="1"/>
  <c r="Q12" i="19" s="1"/>
  <c r="U12" i="19" s="1"/>
  <c r="A12" i="19" s="1"/>
  <c r="N14" i="19"/>
  <c r="O14" i="19" s="1"/>
  <c r="P14" i="19" s="1"/>
  <c r="Q14" i="19" s="1"/>
  <c r="U14" i="19" s="1"/>
  <c r="A14" i="19" s="1"/>
  <c r="N39" i="19"/>
  <c r="O39" i="19" s="1"/>
  <c r="P39" i="19" s="1"/>
  <c r="S39" i="19" s="1"/>
  <c r="W39" i="19" s="1"/>
  <c r="A39" i="19" s="1"/>
  <c r="N26" i="19"/>
  <c r="O26" i="19" s="1"/>
  <c r="P26" i="19" s="1"/>
  <c r="R26" i="19" s="1"/>
  <c r="V26" i="19" s="1"/>
  <c r="A26" i="19" s="1"/>
  <c r="N94" i="19"/>
  <c r="O94" i="19" s="1"/>
  <c r="P94" i="19" s="1"/>
  <c r="S94" i="19" s="1"/>
  <c r="W94" i="19" s="1"/>
  <c r="A94" i="19" s="1"/>
  <c r="N117" i="19"/>
  <c r="O117" i="19" s="1"/>
  <c r="P117" i="19" s="1"/>
  <c r="T117" i="19" s="1"/>
  <c r="X117" i="19" s="1"/>
  <c r="A117" i="19" s="1"/>
  <c r="N71" i="19"/>
  <c r="O71" i="19" s="1"/>
  <c r="P71" i="19" s="1"/>
  <c r="Q71" i="19" s="1"/>
  <c r="U71" i="19" s="1"/>
  <c r="A71" i="19" s="1"/>
  <c r="N63" i="19"/>
  <c r="O63" i="19" s="1"/>
  <c r="P63" i="19" s="1"/>
  <c r="Q63" i="19" s="1"/>
  <c r="U63" i="19" s="1"/>
  <c r="A63" i="19" s="1"/>
  <c r="N25" i="19"/>
  <c r="O25" i="19" s="1"/>
  <c r="P25" i="19" s="1"/>
  <c r="R25" i="19" s="1"/>
  <c r="V25" i="19" s="1"/>
  <c r="A25" i="19" s="1"/>
  <c r="N33" i="19"/>
  <c r="O33" i="19" s="1"/>
  <c r="P33" i="19" s="1"/>
  <c r="R33" i="19" s="1"/>
  <c r="V33" i="19" s="1"/>
  <c r="A33" i="19" s="1"/>
  <c r="N3" i="19"/>
  <c r="O3" i="19" s="1"/>
  <c r="P3" i="19" s="1"/>
  <c r="Q3" i="19" s="1"/>
  <c r="U3" i="19" s="1"/>
  <c r="A3" i="19" s="1"/>
  <c r="N32" i="19"/>
  <c r="O32" i="19" s="1"/>
  <c r="P32" i="19" s="1"/>
  <c r="R32" i="19" s="1"/>
  <c r="V32" i="19" s="1"/>
  <c r="A32" i="19" s="1"/>
  <c r="N48" i="19"/>
  <c r="O48" i="19" s="1"/>
  <c r="P48" i="19" s="1"/>
  <c r="S48" i="19" s="1"/>
  <c r="W48" i="19" s="1"/>
  <c r="A48" i="19" s="1"/>
  <c r="N66" i="19"/>
  <c r="O66" i="19" s="1"/>
  <c r="P66" i="19" s="1"/>
  <c r="Q66" i="19" s="1"/>
  <c r="U66" i="19" s="1"/>
  <c r="A66" i="19" s="1"/>
  <c r="N98" i="19"/>
  <c r="O98" i="19" s="1"/>
  <c r="P98" i="19" s="1"/>
  <c r="S98" i="19" s="1"/>
  <c r="W98" i="19" s="1"/>
  <c r="A98" i="19" s="1"/>
  <c r="N37" i="19"/>
  <c r="O37" i="19" s="1"/>
  <c r="P37" i="19" s="1"/>
  <c r="S37" i="19" s="1"/>
  <c r="W37" i="19" s="1"/>
  <c r="A37" i="19" s="1"/>
  <c r="N87" i="19"/>
  <c r="O87" i="19" s="1"/>
  <c r="P87" i="19" s="1"/>
  <c r="R87" i="19" s="1"/>
  <c r="V87" i="19" s="1"/>
  <c r="A87" i="19" s="1"/>
  <c r="N44" i="19"/>
  <c r="O44" i="19" s="1"/>
  <c r="P44" i="19" s="1"/>
  <c r="S44" i="19" s="1"/>
  <c r="W44" i="19" s="1"/>
  <c r="A44" i="19" s="1"/>
  <c r="N99" i="19"/>
  <c r="O99" i="19" s="1"/>
  <c r="P99" i="19" s="1"/>
  <c r="S99" i="19" s="1"/>
  <c r="W99" i="19" s="1"/>
  <c r="A99" i="19" s="1"/>
  <c r="N89" i="19"/>
  <c r="O89" i="19" s="1"/>
  <c r="P89" i="19" s="1"/>
  <c r="R89" i="19" s="1"/>
  <c r="V89" i="19" s="1"/>
  <c r="A89" i="19" s="1"/>
  <c r="N115" i="19"/>
  <c r="O115" i="19" s="1"/>
  <c r="P115" i="19" s="1"/>
  <c r="T115" i="19" s="1"/>
  <c r="X115" i="19" s="1"/>
  <c r="A115" i="19" s="1"/>
  <c r="N53" i="19"/>
  <c r="O53" i="19" s="1"/>
  <c r="P53" i="19" s="1"/>
  <c r="T53" i="19" s="1"/>
  <c r="X53" i="19" s="1"/>
  <c r="A53" i="19" s="1"/>
  <c r="N36" i="19"/>
  <c r="O36" i="19" s="1"/>
  <c r="P36" i="19" s="1"/>
  <c r="S36" i="19" s="1"/>
  <c r="W36" i="19" s="1"/>
  <c r="A36" i="19" s="1"/>
  <c r="N9" i="19"/>
  <c r="O9" i="19" s="1"/>
  <c r="P9" i="19" s="1"/>
  <c r="Q9" i="19" s="1"/>
  <c r="U9" i="19" s="1"/>
  <c r="A9" i="19" s="1"/>
  <c r="N21" i="19"/>
  <c r="O21" i="19" s="1"/>
  <c r="P21" i="19" s="1"/>
  <c r="R21" i="19" s="1"/>
  <c r="V21" i="19" s="1"/>
  <c r="A21" i="19" s="1"/>
  <c r="N41" i="19"/>
  <c r="O41" i="19" s="1"/>
  <c r="P41" i="19" s="1"/>
  <c r="S41" i="19" s="1"/>
  <c r="W41" i="19" s="1"/>
  <c r="A41" i="19" s="1"/>
  <c r="N60" i="19"/>
  <c r="O60" i="19" s="1"/>
  <c r="P60" i="19" s="1"/>
  <c r="T60" i="19" s="1"/>
  <c r="X60" i="19" s="1"/>
  <c r="A60" i="19" s="1"/>
  <c r="N105" i="19"/>
  <c r="O105" i="19" s="1"/>
  <c r="P105" i="19" s="1"/>
  <c r="S105" i="19" s="1"/>
  <c r="W105" i="19" s="1"/>
  <c r="A105" i="19" s="1"/>
  <c r="N62" i="19"/>
  <c r="O62" i="19" s="1"/>
  <c r="P62" i="19" s="1"/>
  <c r="Q62" i="19" s="1"/>
  <c r="U62" i="19" s="1"/>
  <c r="A62" i="19" s="1"/>
  <c r="N43" i="19"/>
  <c r="O43" i="19" s="1"/>
  <c r="P43" i="19" s="1"/>
  <c r="S43" i="19" s="1"/>
  <c r="W43" i="19" s="1"/>
  <c r="A43" i="19" s="1"/>
  <c r="N10" i="19"/>
  <c r="O10" i="19" s="1"/>
  <c r="P10" i="19" s="1"/>
  <c r="Q10" i="19" s="1"/>
  <c r="U10" i="19" s="1"/>
  <c r="A10" i="19" s="1"/>
  <c r="N100" i="19"/>
  <c r="O100" i="19" s="1"/>
  <c r="P100" i="19" s="1"/>
  <c r="S100" i="19" s="1"/>
  <c r="W100" i="19" s="1"/>
  <c r="A100" i="19" s="1"/>
  <c r="N83" i="19"/>
  <c r="O83" i="19" s="1"/>
  <c r="P83" i="19" s="1"/>
  <c r="R83" i="19" s="1"/>
  <c r="V83" i="19" s="1"/>
  <c r="A83" i="19" s="1"/>
  <c r="N107" i="19"/>
  <c r="O107" i="19" s="1"/>
  <c r="P107" i="19" s="1"/>
  <c r="S107" i="19" s="1"/>
  <c r="W107" i="19" s="1"/>
  <c r="A107" i="19" s="1"/>
  <c r="N96" i="19"/>
  <c r="O96" i="19" s="1"/>
  <c r="P96" i="19" s="1"/>
  <c r="S96" i="19" s="1"/>
  <c r="W96" i="19" s="1"/>
  <c r="A96" i="19" s="1"/>
  <c r="N38" i="19"/>
  <c r="O38" i="19" s="1"/>
  <c r="P38" i="19" s="1"/>
  <c r="S38" i="19" s="1"/>
  <c r="W38" i="19" s="1"/>
  <c r="A38" i="19" s="1"/>
  <c r="N73" i="19"/>
  <c r="O73" i="19" s="1"/>
  <c r="P73" i="19" s="1"/>
  <c r="Q73" i="19" s="1"/>
  <c r="U73" i="19" s="1"/>
  <c r="A73" i="19" s="1"/>
  <c r="N50" i="19"/>
  <c r="O50" i="19" s="1"/>
  <c r="P50" i="19" s="1"/>
  <c r="T50" i="19" s="1"/>
  <c r="X50" i="19" s="1"/>
  <c r="N102" i="19"/>
  <c r="O102" i="19" s="1"/>
  <c r="P102" i="19" s="1"/>
  <c r="S102" i="19" s="1"/>
  <c r="W102" i="19" s="1"/>
  <c r="A102" i="19" s="1"/>
  <c r="N109" i="19"/>
  <c r="O109" i="19" s="1"/>
  <c r="P109" i="19" s="1"/>
  <c r="S109" i="19" s="1"/>
  <c r="W109" i="19" s="1"/>
  <c r="A109" i="19" s="1"/>
  <c r="N81" i="19"/>
  <c r="O81" i="19" s="1"/>
  <c r="P81" i="19" s="1"/>
  <c r="R81" i="19" s="1"/>
  <c r="V81" i="19" s="1"/>
  <c r="A81" i="19" s="1"/>
  <c r="N67" i="19"/>
  <c r="O67" i="19" s="1"/>
  <c r="P67" i="19" s="1"/>
  <c r="Q67" i="19" s="1"/>
  <c r="U67" i="19" s="1"/>
  <c r="A67" i="19" s="1"/>
  <c r="N119" i="19"/>
  <c r="O119" i="19" s="1"/>
  <c r="P119" i="19" s="1"/>
  <c r="T119" i="19" s="1"/>
  <c r="X119" i="19" s="1"/>
  <c r="A119" i="19" s="1"/>
  <c r="N13" i="19"/>
  <c r="O13" i="19" s="1"/>
  <c r="P13" i="19" s="1"/>
  <c r="Q13" i="19" s="1"/>
  <c r="U13" i="19" s="1"/>
  <c r="A13" i="19" s="1"/>
  <c r="N111" i="19"/>
  <c r="O111" i="19" s="1"/>
  <c r="P111" i="19" s="1"/>
  <c r="T111" i="19" s="1"/>
  <c r="X111" i="19" s="1"/>
  <c r="A111" i="19" s="1"/>
  <c r="N93" i="19"/>
  <c r="O93" i="19" s="1"/>
  <c r="P93" i="19" s="1"/>
  <c r="R93" i="19" s="1"/>
  <c r="V93" i="19" s="1"/>
  <c r="A93" i="19" s="1"/>
  <c r="N110" i="19"/>
  <c r="O110" i="19" s="1"/>
  <c r="P110" i="19" s="1"/>
  <c r="T110" i="19" s="1"/>
  <c r="X110" i="19" s="1"/>
  <c r="A110" i="19" s="1"/>
  <c r="N40" i="19"/>
  <c r="O40" i="19" s="1"/>
  <c r="P40" i="19" s="1"/>
  <c r="S40" i="19" s="1"/>
  <c r="W40" i="19" s="1"/>
  <c r="A40" i="19" s="1"/>
  <c r="N92" i="19"/>
  <c r="O92" i="19" s="1"/>
  <c r="P92" i="19" s="1"/>
  <c r="R92" i="19" s="1"/>
  <c r="V92" i="19" s="1"/>
  <c r="A92" i="19" s="1"/>
  <c r="N86" i="19"/>
  <c r="O86" i="19" s="1"/>
  <c r="P86" i="19" s="1"/>
  <c r="R86" i="19" s="1"/>
  <c r="V86" i="19" s="1"/>
  <c r="A86" i="19" s="1"/>
  <c r="N75" i="19"/>
  <c r="O75" i="19" s="1"/>
  <c r="P75" i="19" s="1"/>
  <c r="Q75" i="19" s="1"/>
  <c r="U75" i="19" s="1"/>
  <c r="A75" i="19" s="1"/>
  <c r="N116" i="19"/>
  <c r="O116" i="19" s="1"/>
  <c r="P116" i="19" s="1"/>
  <c r="T116" i="19" s="1"/>
  <c r="X116" i="19" s="1"/>
  <c r="A116" i="19" s="1"/>
  <c r="N35" i="19"/>
  <c r="O35" i="19" s="1"/>
  <c r="P35" i="19" s="1"/>
  <c r="S35" i="19" s="1"/>
  <c r="W35" i="19" s="1"/>
  <c r="A35" i="19" s="1"/>
  <c r="N7" i="19"/>
  <c r="O7" i="19" s="1"/>
  <c r="P7" i="19" s="1"/>
  <c r="Q7" i="19" s="1"/>
  <c r="U7" i="19" s="1"/>
  <c r="A7" i="19" s="1"/>
  <c r="K61" i="1"/>
  <c r="C10" i="1"/>
  <c r="E71" i="1"/>
  <c r="F20" i="1"/>
  <c r="K8" i="1"/>
  <c r="F62" i="1"/>
  <c r="I12" i="1"/>
  <c r="K37" i="1"/>
  <c r="C19" i="1"/>
  <c r="K36" i="1"/>
  <c r="F70" i="1"/>
  <c r="K83" i="1"/>
  <c r="K18" i="1"/>
  <c r="E18" i="1"/>
  <c r="I23" i="1"/>
  <c r="I38" i="1"/>
  <c r="C12" i="1"/>
  <c r="F37" i="1"/>
  <c r="J61" i="1"/>
  <c r="F19" i="1"/>
  <c r="I11" i="1"/>
  <c r="F85" i="1"/>
  <c r="J36" i="1"/>
  <c r="J33" i="1"/>
  <c r="F11" i="1"/>
  <c r="K9" i="1"/>
  <c r="E8" i="1"/>
  <c r="K63" i="1"/>
  <c r="C72" i="1"/>
  <c r="E48" i="1"/>
  <c r="K58" i="1"/>
  <c r="I61" i="1"/>
  <c r="C83" i="1"/>
  <c r="J90" i="1"/>
  <c r="F21" i="1"/>
  <c r="F84" i="1"/>
  <c r="F73" i="1"/>
  <c r="C91" i="1"/>
  <c r="E58" i="1"/>
  <c r="C44" i="1"/>
  <c r="F83" i="1"/>
  <c r="I69" i="1"/>
  <c r="K92" i="1"/>
  <c r="J37" i="1"/>
  <c r="K85" i="1"/>
  <c r="F44" i="1"/>
  <c r="E35" i="1"/>
  <c r="C90" i="1"/>
  <c r="J9" i="1"/>
  <c r="I63" i="1"/>
  <c r="E19" i="1"/>
  <c r="F13" i="1"/>
  <c r="E47" i="1"/>
  <c r="J83" i="1"/>
  <c r="E85" i="1"/>
  <c r="F22" i="1"/>
  <c r="I22" i="1"/>
  <c r="F43" i="1"/>
  <c r="K12" i="1"/>
  <c r="I58" i="1"/>
  <c r="F46" i="1"/>
  <c r="K71" i="1"/>
  <c r="K46" i="1"/>
  <c r="J35" i="1"/>
  <c r="J85" i="1"/>
  <c r="I37" i="1"/>
  <c r="C85" i="1"/>
  <c r="J69" i="1"/>
  <c r="I20" i="1"/>
  <c r="F68" i="1"/>
  <c r="I46" i="1"/>
  <c r="E23" i="1"/>
  <c r="I91" i="1"/>
  <c r="C37" i="1"/>
  <c r="I45" i="1"/>
  <c r="C22" i="1"/>
  <c r="J34" i="1"/>
  <c r="J22" i="1"/>
  <c r="I70" i="1"/>
  <c r="F12" i="1"/>
  <c r="K84" i="1"/>
  <c r="J21" i="1"/>
  <c r="E45" i="1"/>
  <c r="I9" i="1"/>
  <c r="E43" i="1"/>
  <c r="E22" i="1"/>
  <c r="I73" i="1"/>
  <c r="J43" i="1"/>
  <c r="E34" i="1"/>
  <c r="C48" i="1"/>
  <c r="C73" i="1"/>
  <c r="C63" i="1"/>
  <c r="K70" i="1"/>
  <c r="J59" i="1"/>
  <c r="K47" i="1"/>
  <c r="F34" i="1"/>
  <c r="F90" i="1"/>
  <c r="J47" i="1"/>
  <c r="C13" i="1"/>
  <c r="E20" i="1"/>
  <c r="C21" i="1"/>
  <c r="E33" i="1"/>
  <c r="K72" i="1"/>
  <c r="J62" i="1"/>
  <c r="E12" i="1"/>
  <c r="I48" i="1"/>
  <c r="I84" i="1"/>
  <c r="E11" i="1"/>
  <c r="K62" i="1"/>
  <c r="K48" i="1"/>
  <c r="E63" i="1"/>
  <c r="F59" i="1"/>
  <c r="K44" i="1"/>
  <c r="F92" i="1"/>
  <c r="E60" i="1"/>
  <c r="C69" i="1"/>
  <c r="J92" i="1"/>
  <c r="E62" i="1"/>
  <c r="C33" i="1"/>
  <c r="C47" i="1"/>
  <c r="I36" i="1"/>
  <c r="E10" i="1"/>
  <c r="C9" i="1"/>
  <c r="F63" i="1"/>
  <c r="J58" i="1"/>
  <c r="I43" i="1"/>
  <c r="E73" i="1"/>
  <c r="F18" i="1"/>
  <c r="C62" i="1"/>
  <c r="J63" i="1"/>
  <c r="E38" i="1"/>
  <c r="K11" i="1"/>
  <c r="C45" i="1"/>
  <c r="E91" i="1"/>
  <c r="C92" i="1"/>
  <c r="C23" i="1"/>
  <c r="F91" i="1"/>
  <c r="E61" i="1"/>
  <c r="J44" i="1"/>
  <c r="J13" i="1"/>
  <c r="I92" i="1"/>
  <c r="E59" i="1"/>
  <c r="F23" i="1"/>
  <c r="C61" i="1"/>
  <c r="K38" i="1"/>
  <c r="K35" i="1"/>
  <c r="K45" i="1"/>
  <c r="K13" i="1"/>
  <c r="E36" i="1"/>
  <c r="C68" i="1"/>
  <c r="I90" i="1"/>
  <c r="F60" i="1"/>
  <c r="J45" i="1"/>
  <c r="J11" i="1"/>
  <c r="J70" i="1"/>
  <c r="I10" i="1"/>
  <c r="E68" i="1"/>
  <c r="K19" i="1"/>
  <c r="K43" i="1"/>
  <c r="J20" i="1"/>
  <c r="J23" i="1"/>
  <c r="F45" i="1"/>
  <c r="C38" i="1"/>
  <c r="F47" i="1"/>
  <c r="I13" i="1"/>
  <c r="K22" i="1"/>
  <c r="C70" i="1"/>
  <c r="J71" i="1"/>
  <c r="F61" i="1"/>
  <c r="K91" i="1"/>
  <c r="F72" i="1"/>
  <c r="F8" i="1"/>
  <c r="I68" i="1"/>
  <c r="K73" i="1"/>
  <c r="I60" i="1"/>
  <c r="K21" i="1"/>
  <c r="J91" i="1"/>
  <c r="I72" i="1"/>
  <c r="E92" i="1"/>
  <c r="F36" i="1"/>
  <c r="I71" i="1"/>
  <c r="E44" i="1"/>
  <c r="E72" i="1"/>
  <c r="F48" i="1"/>
  <c r="C20" i="1"/>
  <c r="J8" i="1"/>
  <c r="J72" i="1"/>
  <c r="C43" i="1"/>
  <c r="K59" i="1"/>
  <c r="F9" i="1"/>
  <c r="C34" i="1"/>
  <c r="C35" i="1"/>
  <c r="E90" i="1"/>
  <c r="F58" i="1"/>
  <c r="I47" i="1"/>
  <c r="C11" i="1"/>
  <c r="J38" i="1"/>
  <c r="C59" i="1"/>
  <c r="I44" i="1"/>
  <c r="I34" i="1"/>
  <c r="E84" i="1"/>
  <c r="K60" i="1"/>
  <c r="J46" i="1"/>
  <c r="F35" i="1"/>
  <c r="J12" i="1"/>
  <c r="K33" i="1"/>
  <c r="C46" i="1"/>
  <c r="K90" i="1"/>
  <c r="K23" i="1"/>
  <c r="F38" i="1"/>
  <c r="C8" i="1"/>
  <c r="I35" i="1"/>
  <c r="C60" i="1"/>
  <c r="J10" i="1"/>
  <c r="J19" i="1"/>
  <c r="J68" i="1"/>
  <c r="I83" i="1"/>
  <c r="J84" i="1"/>
  <c r="I18" i="1"/>
  <c r="I8" i="1"/>
  <c r="E21" i="1"/>
  <c r="F71" i="1"/>
  <c r="I85" i="1"/>
  <c r="K34" i="1"/>
  <c r="I33" i="1"/>
  <c r="K10" i="1"/>
  <c r="E69" i="1"/>
  <c r="C58" i="1"/>
  <c r="E9" i="1"/>
  <c r="E13" i="1"/>
  <c r="I62" i="1"/>
  <c r="I19" i="1"/>
  <c r="J18" i="1"/>
  <c r="F10" i="1"/>
  <c r="F69" i="1"/>
  <c r="E70" i="1"/>
  <c r="K69" i="1"/>
  <c r="C84" i="1"/>
  <c r="E46" i="1"/>
  <c r="E83" i="1"/>
  <c r="C18" i="1"/>
  <c r="K68" i="1"/>
  <c r="C71" i="1"/>
  <c r="J60" i="1"/>
  <c r="K20" i="1"/>
  <c r="E37" i="1"/>
  <c r="J73" i="1"/>
  <c r="F33" i="1"/>
  <c r="I59" i="1"/>
  <c r="I21" i="1"/>
  <c r="C36" i="1"/>
  <c r="J48" i="1"/>
  <c r="F39" i="1" l="1"/>
  <c r="D4" i="9" s="1"/>
  <c r="I39" i="1"/>
  <c r="D5" i="9" s="1"/>
  <c r="I14" i="1"/>
  <c r="D3" i="9" s="1"/>
  <c r="I24" i="1"/>
  <c r="I86" i="1"/>
  <c r="D9" i="9" s="1"/>
  <c r="F64" i="1"/>
  <c r="D6" i="9" s="1"/>
  <c r="I74" i="1"/>
  <c r="I55" i="1" s="1"/>
  <c r="F7" i="9" s="1"/>
  <c r="F14" i="1"/>
  <c r="D2" i="9" s="1"/>
  <c r="I93" i="1"/>
  <c r="E9" i="9" s="1"/>
  <c r="F24" i="1"/>
  <c r="E2" i="9" s="1"/>
  <c r="I49" i="1"/>
  <c r="E5" i="9" s="1"/>
  <c r="F93" i="1"/>
  <c r="E8" i="9" s="1"/>
  <c r="F74" i="1"/>
  <c r="I64" i="1"/>
  <c r="D7" i="9" s="1"/>
  <c r="F49" i="1"/>
  <c r="F30" i="1" s="1"/>
  <c r="F4" i="9" s="1"/>
  <c r="F86" i="1"/>
  <c r="C65" i="24"/>
  <c r="C74" i="24"/>
  <c r="C46" i="24"/>
  <c r="C53" i="24"/>
  <c r="C64" i="24"/>
  <c r="C58" i="24"/>
  <c r="C73" i="24"/>
  <c r="C52" i="24"/>
  <c r="C48" i="24"/>
  <c r="C57" i="24"/>
  <c r="C68" i="24"/>
  <c r="C69" i="24"/>
  <c r="C55" i="24"/>
  <c r="A18" i="19"/>
  <c r="C76" i="24"/>
  <c r="C62" i="24"/>
  <c r="C67" i="24"/>
  <c r="C61" i="24"/>
  <c r="C71" i="24"/>
  <c r="C72" i="24"/>
  <c r="C66" i="24"/>
  <c r="C56" i="24"/>
  <c r="C63" i="24"/>
  <c r="C51" i="24"/>
  <c r="C60" i="24"/>
  <c r="C59" i="24"/>
  <c r="C50" i="24"/>
  <c r="C75" i="24"/>
  <c r="C70" i="24"/>
  <c r="C49" i="24"/>
  <c r="C45" i="24"/>
  <c r="C54" i="24"/>
  <c r="C47" i="24"/>
  <c r="E4" i="9"/>
  <c r="E3" i="9"/>
  <c r="I5" i="1"/>
  <c r="F3" i="9" s="1"/>
  <c r="E6" i="9"/>
  <c r="F55" i="1"/>
  <c r="F6" i="9" s="1"/>
  <c r="C136" i="24"/>
  <c r="C135" i="24"/>
  <c r="A50" i="19"/>
  <c r="C124" i="24"/>
  <c r="C128" i="24"/>
  <c r="C123" i="24"/>
  <c r="C132" i="24"/>
  <c r="C126" i="24"/>
  <c r="C139" i="24"/>
  <c r="C121" i="24"/>
  <c r="C141" i="24"/>
  <c r="C152" i="24"/>
  <c r="C142" i="24"/>
  <c r="C148" i="24"/>
  <c r="C151" i="24"/>
  <c r="C133" i="24"/>
  <c r="C140" i="24"/>
  <c r="C138" i="24"/>
  <c r="C129" i="24"/>
  <c r="C130" i="24"/>
  <c r="C150" i="24"/>
  <c r="C137" i="24"/>
  <c r="C125" i="24"/>
  <c r="C146" i="24"/>
  <c r="C143" i="24"/>
  <c r="C147" i="24"/>
  <c r="C122" i="24"/>
  <c r="C144" i="24"/>
  <c r="C131" i="24"/>
  <c r="C149" i="24"/>
  <c r="C145" i="24"/>
  <c r="C134" i="24"/>
  <c r="C127" i="24"/>
  <c r="C85" i="24"/>
  <c r="C96" i="24"/>
  <c r="C108" i="24"/>
  <c r="C100" i="24"/>
  <c r="C106" i="24"/>
  <c r="C109" i="24"/>
  <c r="C86" i="24"/>
  <c r="C114" i="24"/>
  <c r="C102" i="24"/>
  <c r="C112" i="24"/>
  <c r="C113" i="24"/>
  <c r="C97" i="24"/>
  <c r="C94" i="24"/>
  <c r="C99" i="24"/>
  <c r="C98" i="24"/>
  <c r="C91" i="24"/>
  <c r="C92" i="24"/>
  <c r="C93" i="24"/>
  <c r="C90" i="24"/>
  <c r="C107" i="24"/>
  <c r="C103" i="24"/>
  <c r="C95" i="24"/>
  <c r="C84" i="24"/>
  <c r="C111" i="24"/>
  <c r="C89" i="24"/>
  <c r="C101" i="24"/>
  <c r="C110" i="24"/>
  <c r="C83" i="24"/>
  <c r="C104" i="24"/>
  <c r="C87" i="24"/>
  <c r="C105" i="24"/>
  <c r="A34" i="19"/>
  <c r="C88" i="24"/>
  <c r="D8" i="9"/>
  <c r="E7" i="9"/>
  <c r="I80" i="1"/>
  <c r="F9" i="9" s="1"/>
  <c r="C36" i="24"/>
  <c r="C12" i="24"/>
  <c r="C11" i="24"/>
  <c r="C38" i="24"/>
  <c r="C26" i="24"/>
  <c r="C31" i="24"/>
  <c r="C15" i="24"/>
  <c r="C21" i="24"/>
  <c r="C16" i="24"/>
  <c r="C22" i="24"/>
  <c r="C29" i="24"/>
  <c r="C10" i="24"/>
  <c r="C13" i="24"/>
  <c r="C25" i="24"/>
  <c r="C8" i="24"/>
  <c r="C28" i="24"/>
  <c r="C19" i="24"/>
  <c r="C30" i="24"/>
  <c r="C37" i="24"/>
  <c r="C17" i="24"/>
  <c r="A2" i="19"/>
  <c r="C23" i="24"/>
  <c r="C24" i="24"/>
  <c r="C34" i="24"/>
  <c r="C27" i="24"/>
  <c r="C7" i="24"/>
  <c r="C9" i="24"/>
  <c r="C20" i="24"/>
  <c r="C18" i="24"/>
  <c r="C14" i="24"/>
  <c r="C35" i="24"/>
  <c r="C33" i="24"/>
  <c r="C32" i="24"/>
  <c r="I30" i="1" l="1"/>
  <c r="F5" i="9" s="1"/>
  <c r="F5" i="1"/>
  <c r="F2" i="9" s="1"/>
  <c r="F80" i="1"/>
  <c r="F8" i="9" s="1"/>
  <c r="I32" i="24"/>
  <c r="F38" i="9" s="1"/>
  <c r="G32" i="24"/>
  <c r="D38" i="9" s="1"/>
  <c r="F32" i="24"/>
  <c r="G38" i="9" s="1"/>
  <c r="D32" i="24"/>
  <c r="B38" i="9" s="1"/>
  <c r="H32" i="24"/>
  <c r="E38" i="9" s="1"/>
  <c r="E32" i="24"/>
  <c r="C38" i="9" s="1"/>
  <c r="I18" i="24"/>
  <c r="F24" i="9" s="1"/>
  <c r="F18" i="24"/>
  <c r="G24" i="9" s="1"/>
  <c r="H18" i="24"/>
  <c r="E24" i="9" s="1"/>
  <c r="D18" i="24"/>
  <c r="B24" i="9" s="1"/>
  <c r="E18" i="24"/>
  <c r="C24" i="9" s="1"/>
  <c r="G18" i="24"/>
  <c r="D24" i="9" s="1"/>
  <c r="I27" i="24"/>
  <c r="F33" i="9" s="1"/>
  <c r="G27" i="24"/>
  <c r="D33" i="9" s="1"/>
  <c r="H27" i="24"/>
  <c r="E33" i="9" s="1"/>
  <c r="F27" i="24"/>
  <c r="G33" i="9" s="1"/>
  <c r="D27" i="24"/>
  <c r="B33" i="9" s="1"/>
  <c r="E27" i="24"/>
  <c r="C33" i="9" s="1"/>
  <c r="E19" i="24"/>
  <c r="C25" i="9" s="1"/>
  <c r="D19" i="24"/>
  <c r="B25" i="9" s="1"/>
  <c r="I19" i="24"/>
  <c r="F25" i="9" s="1"/>
  <c r="G19" i="24"/>
  <c r="D25" i="9" s="1"/>
  <c r="H19" i="24"/>
  <c r="E25" i="9" s="1"/>
  <c r="F19" i="24"/>
  <c r="G25" i="9" s="1"/>
  <c r="G13" i="24"/>
  <c r="D19" i="9" s="1"/>
  <c r="D13" i="24"/>
  <c r="B19" i="9" s="1"/>
  <c r="I13" i="24"/>
  <c r="F19" i="9" s="1"/>
  <c r="H13" i="24"/>
  <c r="E19" i="9" s="1"/>
  <c r="E13" i="24"/>
  <c r="C19" i="9" s="1"/>
  <c r="F13" i="24"/>
  <c r="G19" i="9" s="1"/>
  <c r="I16" i="24"/>
  <c r="F22" i="9" s="1"/>
  <c r="D16" i="24"/>
  <c r="B22" i="9" s="1"/>
  <c r="G16" i="24"/>
  <c r="D22" i="9" s="1"/>
  <c r="E16" i="24"/>
  <c r="C22" i="9" s="1"/>
  <c r="H16" i="24"/>
  <c r="E22" i="9" s="1"/>
  <c r="F16" i="24"/>
  <c r="G22" i="9" s="1"/>
  <c r="G26" i="24"/>
  <c r="D32" i="9" s="1"/>
  <c r="H26" i="24"/>
  <c r="E32" i="9" s="1"/>
  <c r="I26" i="24"/>
  <c r="F32" i="9" s="1"/>
  <c r="D26" i="24"/>
  <c r="B32" i="9" s="1"/>
  <c r="E26" i="24"/>
  <c r="C32" i="9" s="1"/>
  <c r="F26" i="24"/>
  <c r="G32" i="9" s="1"/>
  <c r="H36" i="24"/>
  <c r="F36" i="24"/>
  <c r="E36" i="24"/>
  <c r="I36" i="24"/>
  <c r="D36" i="24"/>
  <c r="G36" i="24"/>
  <c r="I88" i="24"/>
  <c r="F82" i="9" s="1"/>
  <c r="D88" i="24"/>
  <c r="B82" i="9" s="1"/>
  <c r="G88" i="24"/>
  <c r="D82" i="9" s="1"/>
  <c r="E88" i="24"/>
  <c r="C82" i="9" s="1"/>
  <c r="F88" i="24"/>
  <c r="G82" i="9" s="1"/>
  <c r="H88" i="24"/>
  <c r="E82" i="9" s="1"/>
  <c r="F104" i="24"/>
  <c r="G98" i="9" s="1"/>
  <c r="E104" i="24"/>
  <c r="C98" i="9" s="1"/>
  <c r="D104" i="24"/>
  <c r="B98" i="9" s="1"/>
  <c r="I104" i="24"/>
  <c r="F98" i="9" s="1"/>
  <c r="G104" i="24"/>
  <c r="D98" i="9" s="1"/>
  <c r="H104" i="24"/>
  <c r="E98" i="9" s="1"/>
  <c r="F89" i="24"/>
  <c r="G83" i="9" s="1"/>
  <c r="H89" i="24"/>
  <c r="E83" i="9" s="1"/>
  <c r="D89" i="24"/>
  <c r="B83" i="9" s="1"/>
  <c r="E89" i="24"/>
  <c r="C83" i="9" s="1"/>
  <c r="G89" i="24"/>
  <c r="D83" i="9" s="1"/>
  <c r="I89" i="24"/>
  <c r="F83" i="9" s="1"/>
  <c r="H103" i="24"/>
  <c r="E97" i="9" s="1"/>
  <c r="G103" i="24"/>
  <c r="D97" i="9" s="1"/>
  <c r="D103" i="24"/>
  <c r="B97" i="9" s="1"/>
  <c r="I103" i="24"/>
  <c r="F97" i="9" s="1"/>
  <c r="F103" i="24"/>
  <c r="G97" i="9" s="1"/>
  <c r="E103" i="24"/>
  <c r="C97" i="9" s="1"/>
  <c r="G92" i="24"/>
  <c r="D86" i="9" s="1"/>
  <c r="F92" i="24"/>
  <c r="G86" i="9" s="1"/>
  <c r="D92" i="24"/>
  <c r="B86" i="9" s="1"/>
  <c r="I92" i="24"/>
  <c r="F86" i="9" s="1"/>
  <c r="E92" i="24"/>
  <c r="C86" i="9" s="1"/>
  <c r="H92" i="24"/>
  <c r="E86" i="9" s="1"/>
  <c r="I94" i="24"/>
  <c r="F88" i="9" s="1"/>
  <c r="F94" i="24"/>
  <c r="G88" i="9" s="1"/>
  <c r="G94" i="24"/>
  <c r="D88" i="9" s="1"/>
  <c r="H94" i="24"/>
  <c r="E88" i="9" s="1"/>
  <c r="D94" i="24"/>
  <c r="B88" i="9" s="1"/>
  <c r="E94" i="24"/>
  <c r="C88" i="9" s="1"/>
  <c r="E102" i="24"/>
  <c r="C96" i="9" s="1"/>
  <c r="F102" i="24"/>
  <c r="G96" i="9" s="1"/>
  <c r="I102" i="24"/>
  <c r="F96" i="9" s="1"/>
  <c r="H102" i="24"/>
  <c r="E96" i="9" s="1"/>
  <c r="D102" i="24"/>
  <c r="B96" i="9" s="1"/>
  <c r="G102" i="24"/>
  <c r="D96" i="9" s="1"/>
  <c r="H106" i="24"/>
  <c r="E100" i="9" s="1"/>
  <c r="F106" i="24"/>
  <c r="G100" i="9" s="1"/>
  <c r="G106" i="24"/>
  <c r="D100" i="9" s="1"/>
  <c r="E106" i="24"/>
  <c r="C100" i="9" s="1"/>
  <c r="I106" i="24"/>
  <c r="F100" i="9" s="1"/>
  <c r="D106" i="24"/>
  <c r="B100" i="9" s="1"/>
  <c r="F85" i="24"/>
  <c r="G79" i="9" s="1"/>
  <c r="H85" i="24"/>
  <c r="E79" i="9" s="1"/>
  <c r="D85" i="24"/>
  <c r="B79" i="9" s="1"/>
  <c r="G85" i="24"/>
  <c r="D79" i="9" s="1"/>
  <c r="I85" i="24"/>
  <c r="F79" i="9" s="1"/>
  <c r="E85" i="24"/>
  <c r="C79" i="9" s="1"/>
  <c r="F149" i="24"/>
  <c r="G139" i="9" s="1"/>
  <c r="E149" i="24"/>
  <c r="C139" i="9" s="1"/>
  <c r="I149" i="24"/>
  <c r="F139" i="9" s="1"/>
  <c r="D149" i="24"/>
  <c r="B139" i="9" s="1"/>
  <c r="G149" i="24"/>
  <c r="D139" i="9" s="1"/>
  <c r="H149" i="24"/>
  <c r="E139" i="9" s="1"/>
  <c r="G147" i="24"/>
  <c r="D137" i="9" s="1"/>
  <c r="E147" i="24"/>
  <c r="C137" i="9" s="1"/>
  <c r="F147" i="24"/>
  <c r="G137" i="9" s="1"/>
  <c r="H147" i="24"/>
  <c r="E137" i="9" s="1"/>
  <c r="I147" i="24"/>
  <c r="F137" i="9" s="1"/>
  <c r="D147" i="24"/>
  <c r="B137" i="9" s="1"/>
  <c r="F137" i="24"/>
  <c r="G127" i="9" s="1"/>
  <c r="G137" i="24"/>
  <c r="D127" i="9" s="1"/>
  <c r="H137" i="24"/>
  <c r="E127" i="9" s="1"/>
  <c r="D137" i="24"/>
  <c r="B127" i="9" s="1"/>
  <c r="I137" i="24"/>
  <c r="F127" i="9" s="1"/>
  <c r="E137" i="24"/>
  <c r="C127" i="9" s="1"/>
  <c r="H138" i="24"/>
  <c r="E128" i="9" s="1"/>
  <c r="E138" i="24"/>
  <c r="C128" i="9" s="1"/>
  <c r="D138" i="24"/>
  <c r="B128" i="9" s="1"/>
  <c r="G138" i="24"/>
  <c r="D128" i="9" s="1"/>
  <c r="F138" i="24"/>
  <c r="G128" i="9" s="1"/>
  <c r="I138" i="24"/>
  <c r="F128" i="9" s="1"/>
  <c r="I148" i="24"/>
  <c r="F138" i="9" s="1"/>
  <c r="F148" i="24"/>
  <c r="G138" i="9" s="1"/>
  <c r="D148" i="24"/>
  <c r="B138" i="9" s="1"/>
  <c r="E148" i="24"/>
  <c r="C138" i="9" s="1"/>
  <c r="H148" i="24"/>
  <c r="E138" i="9" s="1"/>
  <c r="G148" i="24"/>
  <c r="D138" i="9" s="1"/>
  <c r="E121" i="24"/>
  <c r="C111" i="9" s="1"/>
  <c r="G121" i="24"/>
  <c r="D111" i="9" s="1"/>
  <c r="I121" i="24"/>
  <c r="F111" i="9" s="1"/>
  <c r="F121" i="24"/>
  <c r="G111" i="9" s="1"/>
  <c r="H121" i="24"/>
  <c r="E111" i="9" s="1"/>
  <c r="D121" i="24"/>
  <c r="B111" i="9" s="1"/>
  <c r="I123" i="24"/>
  <c r="F113" i="9" s="1"/>
  <c r="E123" i="24"/>
  <c r="C113" i="9" s="1"/>
  <c r="F123" i="24"/>
  <c r="G113" i="9" s="1"/>
  <c r="D123" i="24"/>
  <c r="B113" i="9" s="1"/>
  <c r="H123" i="24"/>
  <c r="E113" i="9" s="1"/>
  <c r="G123" i="24"/>
  <c r="D113" i="9" s="1"/>
  <c r="E135" i="24"/>
  <c r="C125" i="9" s="1"/>
  <c r="G135" i="24"/>
  <c r="D125" i="9" s="1"/>
  <c r="H135" i="24"/>
  <c r="E125" i="9" s="1"/>
  <c r="D135" i="24"/>
  <c r="B125" i="9" s="1"/>
  <c r="I135" i="24"/>
  <c r="F125" i="9" s="1"/>
  <c r="F135" i="24"/>
  <c r="G125" i="9" s="1"/>
  <c r="D54" i="24"/>
  <c r="B52" i="9" s="1"/>
  <c r="G54" i="24"/>
  <c r="D52" i="9" s="1"/>
  <c r="H54" i="24"/>
  <c r="E52" i="9" s="1"/>
  <c r="E54" i="24"/>
  <c r="C52" i="9" s="1"/>
  <c r="I54" i="24"/>
  <c r="F52" i="9" s="1"/>
  <c r="F54" i="24"/>
  <c r="G52" i="9" s="1"/>
  <c r="I75" i="24"/>
  <c r="F73" i="9" s="1"/>
  <c r="G75" i="24"/>
  <c r="D73" i="9" s="1"/>
  <c r="D75" i="24"/>
  <c r="B73" i="9" s="1"/>
  <c r="E75" i="24"/>
  <c r="C73" i="9" s="1"/>
  <c r="H75" i="24"/>
  <c r="E73" i="9" s="1"/>
  <c r="F75" i="24"/>
  <c r="G73" i="9" s="1"/>
  <c r="I51" i="24"/>
  <c r="F49" i="9" s="1"/>
  <c r="H51" i="24"/>
  <c r="E49" i="9" s="1"/>
  <c r="E51" i="24"/>
  <c r="C49" i="9" s="1"/>
  <c r="G51" i="24"/>
  <c r="D49" i="9" s="1"/>
  <c r="D51" i="24"/>
  <c r="B49" i="9" s="1"/>
  <c r="F51" i="24"/>
  <c r="G49" i="9" s="1"/>
  <c r="F72" i="24"/>
  <c r="G70" i="9" s="1"/>
  <c r="G72" i="24"/>
  <c r="D70" i="9" s="1"/>
  <c r="I72" i="24"/>
  <c r="F70" i="9" s="1"/>
  <c r="H72" i="24"/>
  <c r="E70" i="9" s="1"/>
  <c r="D72" i="24"/>
  <c r="B70" i="9" s="1"/>
  <c r="E72" i="24"/>
  <c r="C70" i="9" s="1"/>
  <c r="I62" i="24"/>
  <c r="F60" i="9" s="1"/>
  <c r="E62" i="24"/>
  <c r="C60" i="9" s="1"/>
  <c r="G62" i="24"/>
  <c r="D60" i="9" s="1"/>
  <c r="D62" i="24"/>
  <c r="B60" i="9" s="1"/>
  <c r="H62" i="24"/>
  <c r="E60" i="9" s="1"/>
  <c r="F62" i="24"/>
  <c r="G60" i="9" s="1"/>
  <c r="I69" i="24"/>
  <c r="F67" i="9" s="1"/>
  <c r="D69" i="24"/>
  <c r="B67" i="9" s="1"/>
  <c r="G69" i="24"/>
  <c r="D67" i="9" s="1"/>
  <c r="H69" i="24"/>
  <c r="E67" i="9" s="1"/>
  <c r="F69" i="24"/>
  <c r="G67" i="9" s="1"/>
  <c r="E69" i="24"/>
  <c r="C67" i="9" s="1"/>
  <c r="H52" i="24"/>
  <c r="E50" i="9" s="1"/>
  <c r="D52" i="24"/>
  <c r="B50" i="9" s="1"/>
  <c r="E52" i="24"/>
  <c r="C50" i="9" s="1"/>
  <c r="I52" i="24"/>
  <c r="F50" i="9" s="1"/>
  <c r="F52" i="24"/>
  <c r="G50" i="9" s="1"/>
  <c r="G52" i="24"/>
  <c r="D50" i="9" s="1"/>
  <c r="H53" i="24"/>
  <c r="E51" i="9" s="1"/>
  <c r="D53" i="24"/>
  <c r="B51" i="9" s="1"/>
  <c r="E53" i="24"/>
  <c r="C51" i="9" s="1"/>
  <c r="G53" i="24"/>
  <c r="D51" i="9" s="1"/>
  <c r="I53" i="24"/>
  <c r="F51" i="9" s="1"/>
  <c r="F53" i="24"/>
  <c r="G51" i="9" s="1"/>
  <c r="I33" i="24"/>
  <c r="F39" i="9" s="1"/>
  <c r="F33" i="24"/>
  <c r="G39" i="9" s="1"/>
  <c r="H33" i="24"/>
  <c r="E39" i="9" s="1"/>
  <c r="D33" i="24"/>
  <c r="B39" i="9" s="1"/>
  <c r="G33" i="24"/>
  <c r="D39" i="9" s="1"/>
  <c r="E33" i="24"/>
  <c r="C39" i="9" s="1"/>
  <c r="E20" i="24"/>
  <c r="C26" i="9" s="1"/>
  <c r="D20" i="24"/>
  <c r="B26" i="9" s="1"/>
  <c r="I20" i="24"/>
  <c r="F26" i="9" s="1"/>
  <c r="H20" i="24"/>
  <c r="E26" i="9" s="1"/>
  <c r="F20" i="24"/>
  <c r="G26" i="9" s="1"/>
  <c r="G20" i="24"/>
  <c r="D26" i="9" s="1"/>
  <c r="G34" i="24"/>
  <c r="D40" i="9" s="1"/>
  <c r="D34" i="24"/>
  <c r="B40" i="9" s="1"/>
  <c r="I34" i="24"/>
  <c r="F40" i="9" s="1"/>
  <c r="E34" i="24"/>
  <c r="C40" i="9" s="1"/>
  <c r="H34" i="24"/>
  <c r="E40" i="9" s="1"/>
  <c r="F34" i="24"/>
  <c r="G40" i="9" s="1"/>
  <c r="I17" i="24"/>
  <c r="F23" i="9" s="1"/>
  <c r="E17" i="24"/>
  <c r="C23" i="9" s="1"/>
  <c r="F17" i="24"/>
  <c r="G23" i="9" s="1"/>
  <c r="H17" i="24"/>
  <c r="E23" i="9" s="1"/>
  <c r="G17" i="24"/>
  <c r="D23" i="9" s="1"/>
  <c r="D17" i="24"/>
  <c r="B23" i="9" s="1"/>
  <c r="I28" i="24"/>
  <c r="F34" i="9" s="1"/>
  <c r="F28" i="24"/>
  <c r="G34" i="9" s="1"/>
  <c r="H28" i="24"/>
  <c r="E34" i="9" s="1"/>
  <c r="G28" i="24"/>
  <c r="D34" i="9" s="1"/>
  <c r="E28" i="24"/>
  <c r="C34" i="9" s="1"/>
  <c r="D28" i="24"/>
  <c r="B34" i="9" s="1"/>
  <c r="I10" i="24"/>
  <c r="F16" i="9" s="1"/>
  <c r="H10" i="24"/>
  <c r="E16" i="9" s="1"/>
  <c r="E10" i="24"/>
  <c r="C16" i="9" s="1"/>
  <c r="F10" i="24"/>
  <c r="G16" i="9" s="1"/>
  <c r="G10" i="24"/>
  <c r="D16" i="9" s="1"/>
  <c r="D10" i="24"/>
  <c r="B16" i="9" s="1"/>
  <c r="I21" i="24"/>
  <c r="F27" i="9" s="1"/>
  <c r="D21" i="24"/>
  <c r="B27" i="9" s="1"/>
  <c r="F21" i="24"/>
  <c r="G27" i="9" s="1"/>
  <c r="G21" i="24"/>
  <c r="D27" i="9" s="1"/>
  <c r="H21" i="24"/>
  <c r="E27" i="9" s="1"/>
  <c r="E21" i="24"/>
  <c r="C27" i="9" s="1"/>
  <c r="I38" i="24"/>
  <c r="G38" i="24"/>
  <c r="F38" i="24"/>
  <c r="H38" i="24"/>
  <c r="D38" i="24"/>
  <c r="E38" i="24"/>
  <c r="H83" i="24"/>
  <c r="E77" i="9" s="1"/>
  <c r="F83" i="24"/>
  <c r="G77" i="9" s="1"/>
  <c r="G83" i="24"/>
  <c r="D77" i="9" s="1"/>
  <c r="I83" i="24"/>
  <c r="F77" i="9" s="1"/>
  <c r="E83" i="24"/>
  <c r="C77" i="9" s="1"/>
  <c r="D83" i="24"/>
  <c r="B77" i="9" s="1"/>
  <c r="H111" i="24"/>
  <c r="E105" i="9" s="1"/>
  <c r="D111" i="24"/>
  <c r="B105" i="9" s="1"/>
  <c r="E111" i="24"/>
  <c r="C105" i="9" s="1"/>
  <c r="I111" i="24"/>
  <c r="F105" i="9" s="1"/>
  <c r="G111" i="24"/>
  <c r="D105" i="9" s="1"/>
  <c r="F111" i="24"/>
  <c r="G105" i="9" s="1"/>
  <c r="I107" i="24"/>
  <c r="F101" i="9" s="1"/>
  <c r="E107" i="24"/>
  <c r="C101" i="9" s="1"/>
  <c r="D107" i="24"/>
  <c r="B101" i="9" s="1"/>
  <c r="H107" i="24"/>
  <c r="E101" i="9" s="1"/>
  <c r="F107" i="24"/>
  <c r="G101" i="9" s="1"/>
  <c r="G107" i="24"/>
  <c r="D101" i="9" s="1"/>
  <c r="I91" i="24"/>
  <c r="F85" i="9" s="1"/>
  <c r="H91" i="24"/>
  <c r="E85" i="9" s="1"/>
  <c r="E91" i="24"/>
  <c r="C85" i="9" s="1"/>
  <c r="D91" i="24"/>
  <c r="B85" i="9" s="1"/>
  <c r="F91" i="24"/>
  <c r="G85" i="9" s="1"/>
  <c r="G91" i="24"/>
  <c r="D85" i="9" s="1"/>
  <c r="H97" i="24"/>
  <c r="E91" i="9" s="1"/>
  <c r="F97" i="24"/>
  <c r="G91" i="9" s="1"/>
  <c r="I97" i="24"/>
  <c r="F91" i="9" s="1"/>
  <c r="G97" i="24"/>
  <c r="D91" i="9" s="1"/>
  <c r="E97" i="24"/>
  <c r="C91" i="9" s="1"/>
  <c r="D97" i="24"/>
  <c r="B91" i="9" s="1"/>
  <c r="F114" i="24"/>
  <c r="G108" i="9" s="1"/>
  <c r="I114" i="24"/>
  <c r="F108" i="9" s="1"/>
  <c r="D114" i="24"/>
  <c r="B108" i="9" s="1"/>
  <c r="G114" i="24"/>
  <c r="D108" i="9" s="1"/>
  <c r="H114" i="24"/>
  <c r="E108" i="9" s="1"/>
  <c r="E114" i="24"/>
  <c r="C108" i="9" s="1"/>
  <c r="D100" i="24"/>
  <c r="B94" i="9" s="1"/>
  <c r="I100" i="24"/>
  <c r="F94" i="9" s="1"/>
  <c r="G100" i="24"/>
  <c r="D94" i="9" s="1"/>
  <c r="E100" i="24"/>
  <c r="C94" i="9" s="1"/>
  <c r="H100" i="24"/>
  <c r="E94" i="9" s="1"/>
  <c r="F100" i="24"/>
  <c r="G94" i="9" s="1"/>
  <c r="E127" i="24"/>
  <c r="C117" i="9" s="1"/>
  <c r="F127" i="24"/>
  <c r="G117" i="9" s="1"/>
  <c r="D127" i="24"/>
  <c r="B117" i="9" s="1"/>
  <c r="G127" i="24"/>
  <c r="D117" i="9" s="1"/>
  <c r="I127" i="24"/>
  <c r="F117" i="9" s="1"/>
  <c r="H127" i="24"/>
  <c r="E117" i="9" s="1"/>
  <c r="I131" i="24"/>
  <c r="F121" i="9" s="1"/>
  <c r="G131" i="24"/>
  <c r="D121" i="9" s="1"/>
  <c r="F131" i="24"/>
  <c r="G121" i="9" s="1"/>
  <c r="D131" i="24"/>
  <c r="B121" i="9" s="1"/>
  <c r="E131" i="24"/>
  <c r="C121" i="9" s="1"/>
  <c r="H131" i="24"/>
  <c r="E121" i="9" s="1"/>
  <c r="H143" i="24"/>
  <c r="E133" i="9" s="1"/>
  <c r="G143" i="24"/>
  <c r="D133" i="9" s="1"/>
  <c r="E143" i="24"/>
  <c r="C133" i="9" s="1"/>
  <c r="I143" i="24"/>
  <c r="F133" i="9" s="1"/>
  <c r="D143" i="24"/>
  <c r="B133" i="9" s="1"/>
  <c r="F143" i="24"/>
  <c r="G133" i="9" s="1"/>
  <c r="G150" i="24"/>
  <c r="D140" i="9" s="1"/>
  <c r="H150" i="24"/>
  <c r="E140" i="9" s="1"/>
  <c r="I150" i="24"/>
  <c r="F140" i="9" s="1"/>
  <c r="F150" i="24"/>
  <c r="G140" i="9" s="1"/>
  <c r="E150" i="24"/>
  <c r="C140" i="9" s="1"/>
  <c r="D150" i="24"/>
  <c r="B140" i="9" s="1"/>
  <c r="E140" i="24"/>
  <c r="C130" i="9" s="1"/>
  <c r="F140" i="24"/>
  <c r="G130" i="9" s="1"/>
  <c r="I140" i="24"/>
  <c r="F130" i="9" s="1"/>
  <c r="D140" i="24"/>
  <c r="B130" i="9" s="1"/>
  <c r="G140" i="24"/>
  <c r="D130" i="9" s="1"/>
  <c r="H140" i="24"/>
  <c r="E130" i="9" s="1"/>
  <c r="D142" i="24"/>
  <c r="B132" i="9" s="1"/>
  <c r="H142" i="24"/>
  <c r="E132" i="9" s="1"/>
  <c r="E142" i="24"/>
  <c r="C132" i="9" s="1"/>
  <c r="G142" i="24"/>
  <c r="D132" i="9" s="1"/>
  <c r="F142" i="24"/>
  <c r="G132" i="9" s="1"/>
  <c r="I142" i="24"/>
  <c r="F132" i="9" s="1"/>
  <c r="I139" i="24"/>
  <c r="F129" i="9" s="1"/>
  <c r="E139" i="24"/>
  <c r="C129" i="9" s="1"/>
  <c r="G139" i="24"/>
  <c r="D129" i="9" s="1"/>
  <c r="D139" i="24"/>
  <c r="B129" i="9" s="1"/>
  <c r="F139" i="24"/>
  <c r="G129" i="9" s="1"/>
  <c r="H139" i="24"/>
  <c r="E129" i="9" s="1"/>
  <c r="H128" i="24"/>
  <c r="E118" i="9" s="1"/>
  <c r="F128" i="24"/>
  <c r="G118" i="9" s="1"/>
  <c r="D128" i="24"/>
  <c r="B118" i="9" s="1"/>
  <c r="G128" i="24"/>
  <c r="D118" i="9" s="1"/>
  <c r="I128" i="24"/>
  <c r="F118" i="9" s="1"/>
  <c r="E128" i="24"/>
  <c r="C118" i="9" s="1"/>
  <c r="E136" i="24"/>
  <c r="C126" i="9" s="1"/>
  <c r="F136" i="24"/>
  <c r="G126" i="9" s="1"/>
  <c r="D136" i="24"/>
  <c r="B126" i="9" s="1"/>
  <c r="I136" i="24"/>
  <c r="F126" i="9" s="1"/>
  <c r="G136" i="24"/>
  <c r="D126" i="9" s="1"/>
  <c r="H136" i="24"/>
  <c r="E126" i="9" s="1"/>
  <c r="I45" i="24"/>
  <c r="F43" i="9" s="1"/>
  <c r="E45" i="24"/>
  <c r="C43" i="9" s="1"/>
  <c r="F45" i="24"/>
  <c r="G43" i="9" s="1"/>
  <c r="G45" i="24"/>
  <c r="D43" i="9" s="1"/>
  <c r="H45" i="24"/>
  <c r="E43" i="9" s="1"/>
  <c r="D45" i="24"/>
  <c r="B43" i="9" s="1"/>
  <c r="F50" i="24"/>
  <c r="G48" i="9" s="1"/>
  <c r="H50" i="24"/>
  <c r="E48" i="9" s="1"/>
  <c r="E50" i="24"/>
  <c r="C48" i="9" s="1"/>
  <c r="I50" i="24"/>
  <c r="F48" i="9" s="1"/>
  <c r="G50" i="24"/>
  <c r="D48" i="9" s="1"/>
  <c r="D50" i="24"/>
  <c r="B48" i="9" s="1"/>
  <c r="G63" i="24"/>
  <c r="D61" i="9" s="1"/>
  <c r="I63" i="24"/>
  <c r="F61" i="9" s="1"/>
  <c r="H63" i="24"/>
  <c r="E61" i="9" s="1"/>
  <c r="D63" i="24"/>
  <c r="B61" i="9" s="1"/>
  <c r="F63" i="24"/>
  <c r="G61" i="9" s="1"/>
  <c r="E63" i="24"/>
  <c r="C61" i="9" s="1"/>
  <c r="I71" i="24"/>
  <c r="F69" i="9" s="1"/>
  <c r="H71" i="24"/>
  <c r="E69" i="9" s="1"/>
  <c r="F71" i="24"/>
  <c r="G69" i="9" s="1"/>
  <c r="E71" i="24"/>
  <c r="C69" i="9" s="1"/>
  <c r="G71" i="24"/>
  <c r="D69" i="9" s="1"/>
  <c r="D71" i="24"/>
  <c r="B69" i="9" s="1"/>
  <c r="E76" i="24"/>
  <c r="C74" i="9" s="1"/>
  <c r="G76" i="24"/>
  <c r="D74" i="9" s="1"/>
  <c r="F76" i="24"/>
  <c r="G74" i="9" s="1"/>
  <c r="I76" i="24"/>
  <c r="F74" i="9" s="1"/>
  <c r="H76" i="24"/>
  <c r="E74" i="9" s="1"/>
  <c r="D76" i="24"/>
  <c r="B74" i="9" s="1"/>
  <c r="F68" i="24"/>
  <c r="G66" i="9" s="1"/>
  <c r="D68" i="24"/>
  <c r="B66" i="9" s="1"/>
  <c r="E68" i="24"/>
  <c r="C66" i="9" s="1"/>
  <c r="I68" i="24"/>
  <c r="F66" i="9" s="1"/>
  <c r="H68" i="24"/>
  <c r="E66" i="9" s="1"/>
  <c r="G68" i="24"/>
  <c r="D66" i="9" s="1"/>
  <c r="H73" i="24"/>
  <c r="E71" i="9" s="1"/>
  <c r="I73" i="24"/>
  <c r="F71" i="9" s="1"/>
  <c r="G73" i="24"/>
  <c r="D71" i="9" s="1"/>
  <c r="F73" i="24"/>
  <c r="G71" i="9" s="1"/>
  <c r="D73" i="24"/>
  <c r="B71" i="9" s="1"/>
  <c r="E73" i="24"/>
  <c r="C71" i="9" s="1"/>
  <c r="I46" i="24"/>
  <c r="F44" i="9" s="1"/>
  <c r="E46" i="24"/>
  <c r="C44" i="9" s="1"/>
  <c r="D46" i="24"/>
  <c r="B44" i="9" s="1"/>
  <c r="H46" i="24"/>
  <c r="E44" i="9" s="1"/>
  <c r="F46" i="24"/>
  <c r="G44" i="9" s="1"/>
  <c r="G46" i="24"/>
  <c r="D44" i="9" s="1"/>
  <c r="D35" i="24"/>
  <c r="H35" i="24"/>
  <c r="I35" i="24"/>
  <c r="G35" i="24"/>
  <c r="E35" i="24"/>
  <c r="F35" i="24"/>
  <c r="I9" i="24"/>
  <c r="F15" i="9" s="1"/>
  <c r="H9" i="24"/>
  <c r="E15" i="9" s="1"/>
  <c r="D9" i="24"/>
  <c r="B15" i="9" s="1"/>
  <c r="F9" i="24"/>
  <c r="G15" i="9" s="1"/>
  <c r="G9" i="24"/>
  <c r="D15" i="9" s="1"/>
  <c r="E9" i="24"/>
  <c r="C15" i="9" s="1"/>
  <c r="I24" i="24"/>
  <c r="F30" i="9" s="1"/>
  <c r="D24" i="24"/>
  <c r="B30" i="9" s="1"/>
  <c r="E24" i="24"/>
  <c r="C30" i="9" s="1"/>
  <c r="F24" i="24"/>
  <c r="G30" i="9" s="1"/>
  <c r="G24" i="24"/>
  <c r="D30" i="9" s="1"/>
  <c r="H24" i="24"/>
  <c r="E30" i="9" s="1"/>
  <c r="F37" i="24"/>
  <c r="D37" i="24"/>
  <c r="I37" i="24"/>
  <c r="G37" i="24"/>
  <c r="E37" i="24"/>
  <c r="H37" i="24"/>
  <c r="F8" i="24"/>
  <c r="G14" i="9" s="1"/>
  <c r="H8" i="24"/>
  <c r="E14" i="9" s="1"/>
  <c r="I8" i="24"/>
  <c r="F14" i="9" s="1"/>
  <c r="D8" i="24"/>
  <c r="B14" i="9" s="1"/>
  <c r="G8" i="24"/>
  <c r="D14" i="9" s="1"/>
  <c r="E8" i="24"/>
  <c r="C14" i="9" s="1"/>
  <c r="D29" i="24"/>
  <c r="B35" i="9" s="1"/>
  <c r="E29" i="24"/>
  <c r="C35" i="9" s="1"/>
  <c r="I29" i="24"/>
  <c r="F35" i="9" s="1"/>
  <c r="G29" i="24"/>
  <c r="D35" i="9" s="1"/>
  <c r="F29" i="24"/>
  <c r="G35" i="9" s="1"/>
  <c r="H29" i="24"/>
  <c r="E35" i="9" s="1"/>
  <c r="E15" i="24"/>
  <c r="C21" i="9" s="1"/>
  <c r="D15" i="24"/>
  <c r="B21" i="9" s="1"/>
  <c r="I15" i="24"/>
  <c r="F21" i="9" s="1"/>
  <c r="F15" i="24"/>
  <c r="G21" i="9" s="1"/>
  <c r="G15" i="24"/>
  <c r="D21" i="9" s="1"/>
  <c r="H15" i="24"/>
  <c r="E21" i="9" s="1"/>
  <c r="F11" i="24"/>
  <c r="G17" i="9" s="1"/>
  <c r="G11" i="24"/>
  <c r="D17" i="9" s="1"/>
  <c r="I11" i="24"/>
  <c r="F17" i="9" s="1"/>
  <c r="E11" i="24"/>
  <c r="C17" i="9" s="1"/>
  <c r="H11" i="24"/>
  <c r="E17" i="9" s="1"/>
  <c r="D11" i="24"/>
  <c r="B17" i="9" s="1"/>
  <c r="I105" i="24"/>
  <c r="F99" i="9" s="1"/>
  <c r="D105" i="24"/>
  <c r="B99" i="9" s="1"/>
  <c r="F105" i="24"/>
  <c r="G99" i="9" s="1"/>
  <c r="G105" i="24"/>
  <c r="D99" i="9" s="1"/>
  <c r="H105" i="24"/>
  <c r="E99" i="9" s="1"/>
  <c r="E105" i="24"/>
  <c r="C99" i="9" s="1"/>
  <c r="I110" i="24"/>
  <c r="F104" i="9" s="1"/>
  <c r="D110" i="24"/>
  <c r="B104" i="9" s="1"/>
  <c r="G110" i="24"/>
  <c r="D104" i="9" s="1"/>
  <c r="F110" i="24"/>
  <c r="G104" i="9" s="1"/>
  <c r="H110" i="24"/>
  <c r="E104" i="9" s="1"/>
  <c r="E110" i="24"/>
  <c r="C104" i="9" s="1"/>
  <c r="I84" i="24"/>
  <c r="F78" i="9" s="1"/>
  <c r="D84" i="24"/>
  <c r="B78" i="9" s="1"/>
  <c r="F84" i="24"/>
  <c r="G78" i="9" s="1"/>
  <c r="H84" i="24"/>
  <c r="E78" i="9" s="1"/>
  <c r="G84" i="24"/>
  <c r="D78" i="9" s="1"/>
  <c r="E84" i="24"/>
  <c r="C78" i="9" s="1"/>
  <c r="D90" i="24"/>
  <c r="B84" i="9" s="1"/>
  <c r="F90" i="24"/>
  <c r="G84" i="9" s="1"/>
  <c r="H90" i="24"/>
  <c r="E84" i="9" s="1"/>
  <c r="I90" i="24"/>
  <c r="F84" i="9" s="1"/>
  <c r="G90" i="24"/>
  <c r="D84" i="9" s="1"/>
  <c r="E90" i="24"/>
  <c r="C84" i="9" s="1"/>
  <c r="F98" i="24"/>
  <c r="G92" i="9" s="1"/>
  <c r="E98" i="24"/>
  <c r="C92" i="9" s="1"/>
  <c r="G98" i="24"/>
  <c r="D92" i="9" s="1"/>
  <c r="H98" i="24"/>
  <c r="E92" i="9" s="1"/>
  <c r="I98" i="24"/>
  <c r="F92" i="9" s="1"/>
  <c r="D98" i="24"/>
  <c r="B92" i="9" s="1"/>
  <c r="G113" i="24"/>
  <c r="D107" i="9" s="1"/>
  <c r="F113" i="24"/>
  <c r="G107" i="9" s="1"/>
  <c r="H113" i="24"/>
  <c r="E107" i="9" s="1"/>
  <c r="I113" i="24"/>
  <c r="F107" i="9" s="1"/>
  <c r="E113" i="24"/>
  <c r="C107" i="9" s="1"/>
  <c r="D113" i="24"/>
  <c r="B107" i="9" s="1"/>
  <c r="G86" i="24"/>
  <c r="D80" i="9" s="1"/>
  <c r="H86" i="24"/>
  <c r="E80" i="9" s="1"/>
  <c r="E86" i="24"/>
  <c r="C80" i="9" s="1"/>
  <c r="D86" i="24"/>
  <c r="B80" i="9" s="1"/>
  <c r="F86" i="24"/>
  <c r="G80" i="9" s="1"/>
  <c r="I86" i="24"/>
  <c r="F80" i="9" s="1"/>
  <c r="H108" i="24"/>
  <c r="E102" i="9" s="1"/>
  <c r="G108" i="24"/>
  <c r="D102" i="9" s="1"/>
  <c r="F108" i="24"/>
  <c r="G102" i="9" s="1"/>
  <c r="D108" i="24"/>
  <c r="B102" i="9" s="1"/>
  <c r="E108" i="24"/>
  <c r="C102" i="9" s="1"/>
  <c r="I108" i="24"/>
  <c r="F102" i="9" s="1"/>
  <c r="H134" i="24"/>
  <c r="E124" i="9" s="1"/>
  <c r="G134" i="24"/>
  <c r="D124" i="9" s="1"/>
  <c r="D134" i="24"/>
  <c r="B124" i="9" s="1"/>
  <c r="I134" i="24"/>
  <c r="F124" i="9" s="1"/>
  <c r="E134" i="24"/>
  <c r="C124" i="9" s="1"/>
  <c r="F134" i="24"/>
  <c r="G124" i="9" s="1"/>
  <c r="I144" i="24"/>
  <c r="F134" i="9" s="1"/>
  <c r="D144" i="24"/>
  <c r="B134" i="9" s="1"/>
  <c r="F144" i="24"/>
  <c r="G134" i="9" s="1"/>
  <c r="H144" i="24"/>
  <c r="E134" i="9" s="1"/>
  <c r="G144" i="24"/>
  <c r="D134" i="9" s="1"/>
  <c r="E144" i="24"/>
  <c r="C134" i="9" s="1"/>
  <c r="E146" i="24"/>
  <c r="C136" i="9" s="1"/>
  <c r="G146" i="24"/>
  <c r="D136" i="9" s="1"/>
  <c r="H146" i="24"/>
  <c r="E136" i="9" s="1"/>
  <c r="F146" i="24"/>
  <c r="G136" i="9" s="1"/>
  <c r="I146" i="24"/>
  <c r="F136" i="9" s="1"/>
  <c r="D146" i="24"/>
  <c r="B136" i="9" s="1"/>
  <c r="F130" i="24"/>
  <c r="G120" i="9" s="1"/>
  <c r="I130" i="24"/>
  <c r="F120" i="9" s="1"/>
  <c r="E130" i="24"/>
  <c r="C120" i="9" s="1"/>
  <c r="G130" i="24"/>
  <c r="D120" i="9" s="1"/>
  <c r="H130" i="24"/>
  <c r="E120" i="9" s="1"/>
  <c r="D130" i="24"/>
  <c r="B120" i="9" s="1"/>
  <c r="H133" i="24"/>
  <c r="E123" i="9" s="1"/>
  <c r="E133" i="24"/>
  <c r="C123" i="9" s="1"/>
  <c r="I133" i="24"/>
  <c r="F123" i="9" s="1"/>
  <c r="D133" i="24"/>
  <c r="B123" i="9" s="1"/>
  <c r="G133" i="24"/>
  <c r="D123" i="9" s="1"/>
  <c r="F133" i="24"/>
  <c r="G123" i="9" s="1"/>
  <c r="I152" i="24"/>
  <c r="F142" i="9" s="1"/>
  <c r="D152" i="24"/>
  <c r="B142" i="9" s="1"/>
  <c r="G152" i="24"/>
  <c r="D142" i="9" s="1"/>
  <c r="F152" i="24"/>
  <c r="G142" i="9" s="1"/>
  <c r="H152" i="24"/>
  <c r="E142" i="9" s="1"/>
  <c r="E152" i="24"/>
  <c r="C142" i="9" s="1"/>
  <c r="H126" i="24"/>
  <c r="E116" i="9" s="1"/>
  <c r="I126" i="24"/>
  <c r="F116" i="9" s="1"/>
  <c r="D126" i="24"/>
  <c r="B116" i="9" s="1"/>
  <c r="G126" i="24"/>
  <c r="D116" i="9" s="1"/>
  <c r="F126" i="24"/>
  <c r="G116" i="9" s="1"/>
  <c r="E126" i="24"/>
  <c r="C116" i="9" s="1"/>
  <c r="I124" i="24"/>
  <c r="F114" i="9" s="1"/>
  <c r="H124" i="24"/>
  <c r="E114" i="9" s="1"/>
  <c r="E124" i="24"/>
  <c r="C114" i="9" s="1"/>
  <c r="F124" i="24"/>
  <c r="G114" i="9" s="1"/>
  <c r="D124" i="24"/>
  <c r="B114" i="9" s="1"/>
  <c r="G124" i="24"/>
  <c r="D114" i="9" s="1"/>
  <c r="I49" i="24"/>
  <c r="F47" i="9" s="1"/>
  <c r="E49" i="24"/>
  <c r="C47" i="9" s="1"/>
  <c r="G49" i="24"/>
  <c r="D47" i="9" s="1"/>
  <c r="F49" i="24"/>
  <c r="G47" i="9" s="1"/>
  <c r="D49" i="24"/>
  <c r="B47" i="9" s="1"/>
  <c r="H49" i="24"/>
  <c r="E47" i="9" s="1"/>
  <c r="I59" i="24"/>
  <c r="F57" i="9" s="1"/>
  <c r="D59" i="24"/>
  <c r="B57" i="9" s="1"/>
  <c r="E59" i="24"/>
  <c r="C57" i="9" s="1"/>
  <c r="H59" i="24"/>
  <c r="E57" i="9" s="1"/>
  <c r="G59" i="24"/>
  <c r="D57" i="9" s="1"/>
  <c r="F59" i="24"/>
  <c r="G57" i="9" s="1"/>
  <c r="G56" i="24"/>
  <c r="D54" i="9" s="1"/>
  <c r="F56" i="24"/>
  <c r="G54" i="9" s="1"/>
  <c r="D56" i="24"/>
  <c r="B54" i="9" s="1"/>
  <c r="I56" i="24"/>
  <c r="F54" i="9" s="1"/>
  <c r="E56" i="24"/>
  <c r="C54" i="9" s="1"/>
  <c r="H56" i="24"/>
  <c r="E54" i="9" s="1"/>
  <c r="I61" i="24"/>
  <c r="F59" i="9" s="1"/>
  <c r="F61" i="24"/>
  <c r="G59" i="9" s="1"/>
  <c r="E61" i="24"/>
  <c r="C59" i="9" s="1"/>
  <c r="H61" i="24"/>
  <c r="E59" i="9" s="1"/>
  <c r="D61" i="24"/>
  <c r="B59" i="9" s="1"/>
  <c r="G61" i="24"/>
  <c r="D59" i="9" s="1"/>
  <c r="F57" i="24"/>
  <c r="G55" i="9" s="1"/>
  <c r="G57" i="24"/>
  <c r="D55" i="9" s="1"/>
  <c r="D57" i="24"/>
  <c r="B55" i="9" s="1"/>
  <c r="I57" i="24"/>
  <c r="F55" i="9" s="1"/>
  <c r="H57" i="24"/>
  <c r="E55" i="9" s="1"/>
  <c r="E57" i="24"/>
  <c r="C55" i="9" s="1"/>
  <c r="G58" i="24"/>
  <c r="D56" i="9" s="1"/>
  <c r="D58" i="24"/>
  <c r="B56" i="9" s="1"/>
  <c r="I58" i="24"/>
  <c r="F56" i="9" s="1"/>
  <c r="E58" i="24"/>
  <c r="C56" i="9" s="1"/>
  <c r="F58" i="24"/>
  <c r="G56" i="9" s="1"/>
  <c r="H58" i="24"/>
  <c r="E56" i="9" s="1"/>
  <c r="F74" i="24"/>
  <c r="G72" i="9" s="1"/>
  <c r="D74" i="24"/>
  <c r="B72" i="9" s="1"/>
  <c r="G74" i="24"/>
  <c r="D72" i="9" s="1"/>
  <c r="E74" i="24"/>
  <c r="C72" i="9" s="1"/>
  <c r="H74" i="24"/>
  <c r="E72" i="9" s="1"/>
  <c r="I74" i="24"/>
  <c r="F72" i="9" s="1"/>
  <c r="F14" i="24"/>
  <c r="G20" i="9" s="1"/>
  <c r="I14" i="24"/>
  <c r="F20" i="9" s="1"/>
  <c r="D14" i="24"/>
  <c r="B20" i="9" s="1"/>
  <c r="H14" i="24"/>
  <c r="E20" i="9" s="1"/>
  <c r="G14" i="24"/>
  <c r="D20" i="9" s="1"/>
  <c r="E14" i="24"/>
  <c r="C20" i="9" s="1"/>
  <c r="G7" i="24"/>
  <c r="D13" i="9" s="1"/>
  <c r="I7" i="24"/>
  <c r="F13" i="9" s="1"/>
  <c r="E7" i="24"/>
  <c r="C13" i="9" s="1"/>
  <c r="D7" i="24"/>
  <c r="B13" i="9" s="1"/>
  <c r="F7" i="24"/>
  <c r="G13" i="9" s="1"/>
  <c r="H7" i="24"/>
  <c r="E13" i="9" s="1"/>
  <c r="H23" i="24"/>
  <c r="E29" i="9" s="1"/>
  <c r="E23" i="24"/>
  <c r="C29" i="9" s="1"/>
  <c r="I23" i="24"/>
  <c r="F29" i="9" s="1"/>
  <c r="D23" i="24"/>
  <c r="B29" i="9" s="1"/>
  <c r="G23" i="24"/>
  <c r="D29" i="9" s="1"/>
  <c r="F23" i="24"/>
  <c r="G29" i="9" s="1"/>
  <c r="I30" i="24"/>
  <c r="F36" i="9" s="1"/>
  <c r="G30" i="24"/>
  <c r="D36" i="9" s="1"/>
  <c r="E30" i="24"/>
  <c r="C36" i="9" s="1"/>
  <c r="F30" i="24"/>
  <c r="G36" i="9" s="1"/>
  <c r="D30" i="24"/>
  <c r="B36" i="9" s="1"/>
  <c r="H30" i="24"/>
  <c r="E36" i="9" s="1"/>
  <c r="I25" i="24"/>
  <c r="F31" i="9" s="1"/>
  <c r="G25" i="24"/>
  <c r="D31" i="9" s="1"/>
  <c r="D25" i="24"/>
  <c r="B31" i="9" s="1"/>
  <c r="F25" i="24"/>
  <c r="G31" i="9" s="1"/>
  <c r="E25" i="24"/>
  <c r="C31" i="9" s="1"/>
  <c r="H25" i="24"/>
  <c r="E31" i="9" s="1"/>
  <c r="E22" i="24"/>
  <c r="C28" i="9" s="1"/>
  <c r="F22" i="24"/>
  <c r="G28" i="9" s="1"/>
  <c r="I22" i="24"/>
  <c r="F28" i="9" s="1"/>
  <c r="G22" i="24"/>
  <c r="D28" i="9" s="1"/>
  <c r="D22" i="24"/>
  <c r="B28" i="9" s="1"/>
  <c r="H22" i="24"/>
  <c r="E28" i="9" s="1"/>
  <c r="I31" i="24"/>
  <c r="F37" i="9" s="1"/>
  <c r="E31" i="24"/>
  <c r="C37" i="9" s="1"/>
  <c r="D31" i="24"/>
  <c r="B37" i="9" s="1"/>
  <c r="H31" i="24"/>
  <c r="E37" i="9" s="1"/>
  <c r="G31" i="24"/>
  <c r="D37" i="9" s="1"/>
  <c r="F31" i="24"/>
  <c r="G37" i="9" s="1"/>
  <c r="I12" i="24"/>
  <c r="F18" i="9" s="1"/>
  <c r="G12" i="24"/>
  <c r="D18" i="9" s="1"/>
  <c r="D12" i="24"/>
  <c r="B18" i="9" s="1"/>
  <c r="E12" i="24"/>
  <c r="C18" i="9" s="1"/>
  <c r="H12" i="24"/>
  <c r="E18" i="9" s="1"/>
  <c r="F12" i="24"/>
  <c r="G18" i="9" s="1"/>
  <c r="I87" i="24"/>
  <c r="F81" i="9" s="1"/>
  <c r="G87" i="24"/>
  <c r="D81" i="9" s="1"/>
  <c r="H87" i="24"/>
  <c r="E81" i="9" s="1"/>
  <c r="D87" i="24"/>
  <c r="B81" i="9" s="1"/>
  <c r="F87" i="24"/>
  <c r="G81" i="9" s="1"/>
  <c r="E87" i="24"/>
  <c r="C81" i="9" s="1"/>
  <c r="F101" i="24"/>
  <c r="G95" i="9" s="1"/>
  <c r="D101" i="24"/>
  <c r="B95" i="9" s="1"/>
  <c r="G101" i="24"/>
  <c r="D95" i="9" s="1"/>
  <c r="I101" i="24"/>
  <c r="F95" i="9" s="1"/>
  <c r="H101" i="24"/>
  <c r="E95" i="9" s="1"/>
  <c r="E101" i="24"/>
  <c r="C95" i="9" s="1"/>
  <c r="G95" i="24"/>
  <c r="D89" i="9" s="1"/>
  <c r="E95" i="24"/>
  <c r="C89" i="9" s="1"/>
  <c r="D95" i="24"/>
  <c r="B89" i="9" s="1"/>
  <c r="I95" i="24"/>
  <c r="F89" i="9" s="1"/>
  <c r="H95" i="24"/>
  <c r="E89" i="9" s="1"/>
  <c r="F95" i="24"/>
  <c r="G89" i="9" s="1"/>
  <c r="F93" i="24"/>
  <c r="G87" i="9" s="1"/>
  <c r="H93" i="24"/>
  <c r="E87" i="9" s="1"/>
  <c r="I93" i="24"/>
  <c r="F87" i="9" s="1"/>
  <c r="E93" i="24"/>
  <c r="C87" i="9" s="1"/>
  <c r="D93" i="24"/>
  <c r="B87" i="9" s="1"/>
  <c r="G93" i="24"/>
  <c r="D87" i="9" s="1"/>
  <c r="I99" i="24"/>
  <c r="F93" i="9" s="1"/>
  <c r="H99" i="24"/>
  <c r="E93" i="9" s="1"/>
  <c r="D99" i="24"/>
  <c r="B93" i="9" s="1"/>
  <c r="E99" i="24"/>
  <c r="C93" i="9" s="1"/>
  <c r="G99" i="24"/>
  <c r="D93" i="9" s="1"/>
  <c r="F99" i="24"/>
  <c r="G93" i="9" s="1"/>
  <c r="I112" i="24"/>
  <c r="F106" i="9" s="1"/>
  <c r="F112" i="24"/>
  <c r="G106" i="9" s="1"/>
  <c r="E112" i="24"/>
  <c r="C106" i="9" s="1"/>
  <c r="H112" i="24"/>
  <c r="E106" i="9" s="1"/>
  <c r="D112" i="24"/>
  <c r="B106" i="9" s="1"/>
  <c r="G112" i="24"/>
  <c r="D106" i="9" s="1"/>
  <c r="H109" i="24"/>
  <c r="E103" i="9" s="1"/>
  <c r="I109" i="24"/>
  <c r="F103" i="9" s="1"/>
  <c r="F109" i="24"/>
  <c r="G103" i="9" s="1"/>
  <c r="D109" i="24"/>
  <c r="B103" i="9" s="1"/>
  <c r="G109" i="24"/>
  <c r="D103" i="9" s="1"/>
  <c r="E109" i="24"/>
  <c r="C103" i="9" s="1"/>
  <c r="G96" i="24"/>
  <c r="D90" i="9" s="1"/>
  <c r="I96" i="24"/>
  <c r="F90" i="9" s="1"/>
  <c r="F96" i="24"/>
  <c r="G90" i="9" s="1"/>
  <c r="E96" i="24"/>
  <c r="C90" i="9" s="1"/>
  <c r="D96" i="24"/>
  <c r="B90" i="9" s="1"/>
  <c r="H96" i="24"/>
  <c r="E90" i="9" s="1"/>
  <c r="E145" i="24"/>
  <c r="C135" i="9" s="1"/>
  <c r="F145" i="24"/>
  <c r="G135" i="9" s="1"/>
  <c r="D145" i="24"/>
  <c r="B135" i="9" s="1"/>
  <c r="G145" i="24"/>
  <c r="D135" i="9" s="1"/>
  <c r="I145" i="24"/>
  <c r="F135" i="9" s="1"/>
  <c r="H145" i="24"/>
  <c r="E135" i="9" s="1"/>
  <c r="G122" i="24"/>
  <c r="D112" i="9" s="1"/>
  <c r="F122" i="24"/>
  <c r="G112" i="9" s="1"/>
  <c r="I122" i="24"/>
  <c r="F112" i="9" s="1"/>
  <c r="H122" i="24"/>
  <c r="E112" i="9" s="1"/>
  <c r="E122" i="24"/>
  <c r="C112" i="9" s="1"/>
  <c r="D122" i="24"/>
  <c r="B112" i="9" s="1"/>
  <c r="H125" i="24"/>
  <c r="E115" i="9" s="1"/>
  <c r="E125" i="24"/>
  <c r="C115" i="9" s="1"/>
  <c r="F125" i="24"/>
  <c r="G115" i="9" s="1"/>
  <c r="G125" i="24"/>
  <c r="D115" i="9" s="1"/>
  <c r="I125" i="24"/>
  <c r="F115" i="9" s="1"/>
  <c r="D125" i="24"/>
  <c r="B115" i="9" s="1"/>
  <c r="D129" i="24"/>
  <c r="B119" i="9" s="1"/>
  <c r="I129" i="24"/>
  <c r="F119" i="9" s="1"/>
  <c r="G129" i="24"/>
  <c r="D119" i="9" s="1"/>
  <c r="E129" i="24"/>
  <c r="C119" i="9" s="1"/>
  <c r="H129" i="24"/>
  <c r="E119" i="9" s="1"/>
  <c r="F129" i="24"/>
  <c r="G119" i="9" s="1"/>
  <c r="E151" i="24"/>
  <c r="C141" i="9" s="1"/>
  <c r="G151" i="24"/>
  <c r="D141" i="9" s="1"/>
  <c r="F151" i="24"/>
  <c r="G141" i="9" s="1"/>
  <c r="D151" i="24"/>
  <c r="B141" i="9" s="1"/>
  <c r="I151" i="24"/>
  <c r="F141" i="9" s="1"/>
  <c r="H151" i="24"/>
  <c r="E141" i="9" s="1"/>
  <c r="E141" i="24"/>
  <c r="C131" i="9" s="1"/>
  <c r="G141" i="24"/>
  <c r="D131" i="9" s="1"/>
  <c r="H141" i="24"/>
  <c r="E131" i="9" s="1"/>
  <c r="D141" i="24"/>
  <c r="B131" i="9" s="1"/>
  <c r="F141" i="24"/>
  <c r="G131" i="9" s="1"/>
  <c r="I141" i="24"/>
  <c r="F131" i="9" s="1"/>
  <c r="I132" i="24"/>
  <c r="F122" i="9" s="1"/>
  <c r="D132" i="24"/>
  <c r="B122" i="9" s="1"/>
  <c r="H132" i="24"/>
  <c r="E122" i="9" s="1"/>
  <c r="E132" i="24"/>
  <c r="C122" i="9" s="1"/>
  <c r="F132" i="24"/>
  <c r="G122" i="9" s="1"/>
  <c r="G132" i="24"/>
  <c r="D122" i="9" s="1"/>
  <c r="H47" i="24"/>
  <c r="E45" i="9" s="1"/>
  <c r="E47" i="24"/>
  <c r="C45" i="9" s="1"/>
  <c r="D47" i="24"/>
  <c r="B45" i="9" s="1"/>
  <c r="I47" i="24"/>
  <c r="F45" i="9" s="1"/>
  <c r="F47" i="24"/>
  <c r="G45" i="9" s="1"/>
  <c r="G47" i="24"/>
  <c r="D45" i="9" s="1"/>
  <c r="H70" i="24"/>
  <c r="E68" i="9" s="1"/>
  <c r="D70" i="24"/>
  <c r="B68" i="9" s="1"/>
  <c r="I70" i="24"/>
  <c r="F68" i="9" s="1"/>
  <c r="E70" i="24"/>
  <c r="C68" i="9" s="1"/>
  <c r="G70" i="24"/>
  <c r="D68" i="9" s="1"/>
  <c r="F70" i="24"/>
  <c r="G68" i="9" s="1"/>
  <c r="H60" i="24"/>
  <c r="E58" i="9" s="1"/>
  <c r="G60" i="24"/>
  <c r="D58" i="9" s="1"/>
  <c r="F60" i="24"/>
  <c r="G58" i="9" s="1"/>
  <c r="E60" i="24"/>
  <c r="C58" i="9" s="1"/>
  <c r="I60" i="24"/>
  <c r="F58" i="9" s="1"/>
  <c r="D60" i="24"/>
  <c r="B58" i="9" s="1"/>
  <c r="I66" i="24"/>
  <c r="F64" i="9" s="1"/>
  <c r="H66" i="24"/>
  <c r="E64" i="9" s="1"/>
  <c r="F66" i="24"/>
  <c r="G64" i="9" s="1"/>
  <c r="E66" i="24"/>
  <c r="C64" i="9" s="1"/>
  <c r="G66" i="24"/>
  <c r="D64" i="9" s="1"/>
  <c r="D66" i="24"/>
  <c r="B64" i="9" s="1"/>
  <c r="E67" i="24"/>
  <c r="C65" i="9" s="1"/>
  <c r="D67" i="24"/>
  <c r="B65" i="9" s="1"/>
  <c r="H67" i="24"/>
  <c r="E65" i="9" s="1"/>
  <c r="G67" i="24"/>
  <c r="D65" i="9" s="1"/>
  <c r="I67" i="24"/>
  <c r="F65" i="9" s="1"/>
  <c r="F67" i="24"/>
  <c r="G65" i="9" s="1"/>
  <c r="F55" i="24"/>
  <c r="G53" i="9" s="1"/>
  <c r="I55" i="24"/>
  <c r="F53" i="9" s="1"/>
  <c r="E55" i="24"/>
  <c r="C53" i="9" s="1"/>
  <c r="G55" i="24"/>
  <c r="D53" i="9" s="1"/>
  <c r="D55" i="24"/>
  <c r="B53" i="9" s="1"/>
  <c r="H55" i="24"/>
  <c r="E53" i="9" s="1"/>
  <c r="D48" i="24"/>
  <c r="B46" i="9" s="1"/>
  <c r="H48" i="24"/>
  <c r="E46" i="9" s="1"/>
  <c r="I48" i="24"/>
  <c r="F46" i="9" s="1"/>
  <c r="E48" i="24"/>
  <c r="C46" i="9" s="1"/>
  <c r="G48" i="24"/>
  <c r="D46" i="9" s="1"/>
  <c r="F48" i="24"/>
  <c r="G46" i="9" s="1"/>
  <c r="G64" i="24"/>
  <c r="D62" i="9" s="1"/>
  <c r="I64" i="24"/>
  <c r="F62" i="9" s="1"/>
  <c r="D64" i="24"/>
  <c r="B62" i="9" s="1"/>
  <c r="E64" i="24"/>
  <c r="C62" i="9" s="1"/>
  <c r="F64" i="24"/>
  <c r="G62" i="9" s="1"/>
  <c r="H64" i="24"/>
  <c r="E62" i="9" s="1"/>
  <c r="I65" i="24"/>
  <c r="F63" i="9" s="1"/>
  <c r="F65" i="24"/>
  <c r="G63" i="9" s="1"/>
  <c r="H65" i="24"/>
  <c r="E63" i="9" s="1"/>
  <c r="D65" i="24"/>
  <c r="B63" i="9" s="1"/>
  <c r="G65" i="24"/>
  <c r="D63" i="9" s="1"/>
  <c r="E65" i="24"/>
  <c r="C63" i="9" s="1"/>
</calcChain>
</file>

<file path=xl/sharedStrings.xml><?xml version="1.0" encoding="utf-8"?>
<sst xmlns="http://schemas.openxmlformats.org/spreadsheetml/2006/main" count="686" uniqueCount="149">
  <si>
    <t>Gau</t>
  </si>
  <si>
    <t>Name</t>
  </si>
  <si>
    <t>Vorname</t>
  </si>
  <si>
    <t>Geb.Jahr</t>
  </si>
  <si>
    <t>Vorkampf</t>
  </si>
  <si>
    <t>Rückkampf</t>
  </si>
  <si>
    <t>Gesamt</t>
  </si>
  <si>
    <t>Schüler</t>
  </si>
  <si>
    <t>Jugend</t>
  </si>
  <si>
    <t xml:space="preserve">Ergebnismeldung Bezirkspokal </t>
  </si>
  <si>
    <t>Sportjahr</t>
  </si>
  <si>
    <t>Name:</t>
  </si>
  <si>
    <t>gegen</t>
  </si>
  <si>
    <t>Luftpistole</t>
  </si>
  <si>
    <t>Ansprechpartner für Rückfragen:</t>
  </si>
  <si>
    <t>Straße:</t>
  </si>
  <si>
    <t>Ort:</t>
  </si>
  <si>
    <t>Telefon:</t>
  </si>
  <si>
    <t>e-Mail:</t>
  </si>
  <si>
    <t>Fax:</t>
  </si>
  <si>
    <t>Luftgewehr Schüler</t>
  </si>
  <si>
    <t>Luftgewehr Jugend</t>
  </si>
  <si>
    <t>Allgäu</t>
  </si>
  <si>
    <t>Augsburg</t>
  </si>
  <si>
    <t>Babenhausen</t>
  </si>
  <si>
    <t>Burgau</t>
  </si>
  <si>
    <t>Donau-Brenz-Egau</t>
  </si>
  <si>
    <t>Donau-Ries</t>
  </si>
  <si>
    <t>Günzburg-Land</t>
  </si>
  <si>
    <t>Iller-Illertissen</t>
  </si>
  <si>
    <t>Kaufbeuren-Marktoberdorf</t>
  </si>
  <si>
    <t>Krumbach</t>
  </si>
  <si>
    <t>Lech-Wertach</t>
  </si>
  <si>
    <t>Memmingen</t>
  </si>
  <si>
    <t>Mindelheim</t>
  </si>
  <si>
    <t>Neu-Ulm</t>
  </si>
  <si>
    <t>Oberallgäu</t>
  </si>
  <si>
    <t>Ostallgäu</t>
  </si>
  <si>
    <t>Ottobeuren</t>
  </si>
  <si>
    <t>Riesgau-Nördlingen</t>
  </si>
  <si>
    <t>Rothtalgau Weissenhorn</t>
  </si>
  <si>
    <t>Türkheim</t>
  </si>
  <si>
    <t>Wertingen</t>
  </si>
  <si>
    <t>Westallgäu</t>
  </si>
  <si>
    <t>Junioren</t>
  </si>
  <si>
    <t>LP</t>
  </si>
  <si>
    <t>Ergebnis</t>
  </si>
  <si>
    <t>Luftgewehr Junioren</t>
  </si>
  <si>
    <t>Einzelwertung Vorkampf</t>
  </si>
  <si>
    <t>Einzelwertung Rückkampf</t>
  </si>
  <si>
    <t>ID</t>
  </si>
  <si>
    <t>Schüler1</t>
  </si>
  <si>
    <t>Schüler2</t>
  </si>
  <si>
    <t>Schüler1R</t>
  </si>
  <si>
    <t>Schüler2R</t>
  </si>
  <si>
    <t>Jugend1</t>
  </si>
  <si>
    <t>Jugend1R</t>
  </si>
  <si>
    <t>Jugend2</t>
  </si>
  <si>
    <t>Jugend2R</t>
  </si>
  <si>
    <t>Junioren1</t>
  </si>
  <si>
    <t>Junioren2</t>
  </si>
  <si>
    <t>Junioren1R</t>
  </si>
  <si>
    <t>Junioren2R</t>
  </si>
  <si>
    <t>Pistole1</t>
  </si>
  <si>
    <t>Pistole2</t>
  </si>
  <si>
    <t>Pistole1R</t>
  </si>
  <si>
    <t>Pistole2R</t>
  </si>
  <si>
    <t>S11</t>
  </si>
  <si>
    <t>S12</t>
  </si>
  <si>
    <t>S13</t>
  </si>
  <si>
    <t>S14</t>
  </si>
  <si>
    <t>S15</t>
  </si>
  <si>
    <t>S16</t>
  </si>
  <si>
    <t>S17</t>
  </si>
  <si>
    <t>S18</t>
  </si>
  <si>
    <t>S21</t>
  </si>
  <si>
    <t>S22</t>
  </si>
  <si>
    <t>S23</t>
  </si>
  <si>
    <t>S24</t>
  </si>
  <si>
    <t>S25</t>
  </si>
  <si>
    <t>S26</t>
  </si>
  <si>
    <t>S27</t>
  </si>
  <si>
    <t>S28</t>
  </si>
  <si>
    <t>J11</t>
  </si>
  <si>
    <t>J12</t>
  </si>
  <si>
    <t>J13</t>
  </si>
  <si>
    <t>J14</t>
  </si>
  <si>
    <t>J15</t>
  </si>
  <si>
    <t>J16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</si>
  <si>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</si>
  <si>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</si>
  <si>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</si>
  <si>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</si>
  <si>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</si>
  <si>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</si>
  <si>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</si>
  <si>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</si>
  <si>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</si>
  <si>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</si>
  <si>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I11</t>
  </si>
  <si>
    <t>I21</t>
  </si>
  <si>
    <t>I22</t>
  </si>
  <si>
    <t>I23</t>
  </si>
  <si>
    <t>I24</t>
  </si>
  <si>
    <t>I25</t>
  </si>
  <si>
    <t>I26</t>
  </si>
  <si>
    <t>I27</t>
  </si>
  <si>
    <t>I28</t>
  </si>
  <si>
    <t>I12</t>
  </si>
  <si>
    <t>I13</t>
  </si>
  <si>
    <t>I14</t>
  </si>
  <si>
    <t>I15</t>
  </si>
  <si>
    <t>I16</t>
  </si>
  <si>
    <t>I17</t>
  </si>
  <si>
    <t>I18</t>
  </si>
  <si>
    <t>P11</t>
  </si>
  <si>
    <t>P21</t>
  </si>
  <si>
    <t>P12</t>
  </si>
  <si>
    <t>P13</t>
  </si>
  <si>
    <t>P14</t>
  </si>
  <si>
    <t>P15</t>
  </si>
  <si>
    <t>P16</t>
  </si>
  <si>
    <t>P22</t>
  </si>
  <si>
    <t>P23</t>
  </si>
  <si>
    <t>P24</t>
  </si>
  <si>
    <t>P25</t>
  </si>
  <si>
    <t>P26</t>
  </si>
  <si>
    <t>Schütze</t>
  </si>
  <si>
    <t>Wettkmapf</t>
  </si>
  <si>
    <t>Klasse</t>
  </si>
  <si>
    <t>S</t>
  </si>
  <si>
    <t>J</t>
  </si>
  <si>
    <t>I</t>
  </si>
  <si>
    <t>P</t>
  </si>
  <si>
    <t>Pistole</t>
  </si>
  <si>
    <t>Verweis Rückkampf</t>
  </si>
  <si>
    <t>ID Schütze</t>
  </si>
  <si>
    <t>Rückkampf Schütze</t>
  </si>
  <si>
    <t>Anzahl</t>
  </si>
  <si>
    <t>Platz</t>
  </si>
  <si>
    <t>Rang Schüler</t>
  </si>
  <si>
    <t>Rang Jugend</t>
  </si>
  <si>
    <t>Rang Junioren</t>
  </si>
  <si>
    <t>Rang Pistole</t>
  </si>
  <si>
    <t>Jahrgang</t>
  </si>
  <si>
    <t>Gaunummer</t>
  </si>
  <si>
    <t>Die Gaue müssen die Ergebnisse mittels dieser Excel-Datei melden an:</t>
  </si>
  <si>
    <t>Bitte zuerst dieses Blatt ausfüllen und danach Vor- und Rückkampf</t>
  </si>
  <si>
    <t xml:space="preserve">Bezirksjugendleiter
Gunther Langer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</si>
</sst>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23" x14ac:knownFonts="1">
    <font>
      <sz val="10"/>
      <name val="Arial"/>
    </font>
    <font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"/>
      <color indexed="9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"/>
      <color rgb="FFFFC000"/>
      <name val="Arial"/>
      <family val="2"/>
    </font>
    <font>
      <sz val="1"/>
      <color rgb="FFFFC000"/>
      <name val="Arial"/>
      <family val="2"/>
    </font>
    <font>
      <b/>
      <sz val="12"/>
      <color rgb="FFFFC000"/>
      <name val="Arial"/>
      <family val="2"/>
    </font>
    <font>
      <sz val="12"/>
      <color rgb="FFFFC000"/>
      <name val="Arial"/>
      <family val="2"/>
    </font>
    <font>
      <b/>
      <sz val="2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8" fillId="0" borderId="0" xfId="0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/>
    <xf numFmtId="0" fontId="2" fillId="0" borderId="8" xfId="0" applyFont="1" applyBorder="1"/>
    <xf numFmtId="0" fontId="1" fillId="0" borderId="0" xfId="0" applyFont="1"/>
    <xf numFmtId="0" fontId="5" fillId="0" borderId="0" xfId="0" applyFont="1"/>
    <xf numFmtId="0" fontId="2" fillId="3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1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2" fillId="3" borderId="3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1" fontId="0" fillId="3" borderId="0" xfId="0" applyNumberFormat="1" applyFill="1" applyProtection="1">
      <protection locked="0"/>
    </xf>
    <xf numFmtId="0" fontId="6" fillId="0" borderId="0" xfId="0" applyFont="1"/>
    <xf numFmtId="0" fontId="2" fillId="3" borderId="0" xfId="0" applyFont="1" applyFill="1"/>
    <xf numFmtId="0" fontId="5" fillId="3" borderId="0" xfId="0" applyFont="1" applyFill="1"/>
    <xf numFmtId="0" fontId="4" fillId="0" borderId="0" xfId="0" applyFont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0" fillId="0" borderId="0" xfId="0" applyNumberFormat="1"/>
    <xf numFmtId="0" fontId="2" fillId="0" borderId="8" xfId="0" applyFont="1" applyBorder="1" applyAlignment="1">
      <alignment shrinkToFit="1"/>
    </xf>
    <xf numFmtId="0" fontId="8" fillId="3" borderId="0" xfId="0" applyFont="1" applyFill="1"/>
    <xf numFmtId="1" fontId="0" fillId="3" borderId="0" xfId="0" applyNumberFormat="1" applyFill="1"/>
    <xf numFmtId="0" fontId="2" fillId="2" borderId="1" xfId="0" applyFont="1" applyFill="1" applyBorder="1"/>
    <xf numFmtId="0" fontId="2" fillId="2" borderId="1" xfId="0" applyFont="1" applyFill="1" applyBorder="1" applyAlignment="1">
      <alignment shrinkToFit="1"/>
    </xf>
    <xf numFmtId="0" fontId="0" fillId="0" borderId="1" xfId="0" applyBorder="1"/>
    <xf numFmtId="0" fontId="8" fillId="0" borderId="0" xfId="0" applyFont="1" applyAlignment="1">
      <alignment wrapText="1"/>
    </xf>
    <xf numFmtId="0" fontId="0" fillId="0" borderId="0" xfId="0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 applyProtection="1">
      <alignment horizontal="left" shrinkToFit="1"/>
      <protection locked="0"/>
    </xf>
    <xf numFmtId="164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center" shrinkToFit="1"/>
    </xf>
    <xf numFmtId="0" fontId="3" fillId="3" borderId="5" xfId="0" applyFont="1" applyFill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1">
    <cellStyle name="Standard" xfId="0" builtinId="0"/>
  </cellStyles>
  <dxfs count="16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0.0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1" hidden="0"/>
    </dxf>
    <dxf>
      <border outline="0">
        <top style="thin">
          <color indexed="64"/>
        </top>
      </border>
    </dxf>
    <dxf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border outline="0">
        <top style="thin">
          <color rgb="FF000000"/>
        </top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border outline="0">
        <top style="thin">
          <color rgb="FF000000"/>
        </top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border outline="0">
        <top style="thin">
          <color rgb="FF000000"/>
        </top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border outline="0">
        <top style="thin">
          <color rgb="FF000000"/>
        </top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R&#252;ckkampf!A1"/><Relationship Id="rId2" Type="http://schemas.openxmlformats.org/officeDocument/2006/relationships/hyperlink" Target="#Vorkampf!A1"/><Relationship Id="rId1" Type="http://schemas.openxmlformats.org/officeDocument/2006/relationships/image" Target="../media/image2.emf"/><Relationship Id="rId6" Type="http://schemas.openxmlformats.org/officeDocument/2006/relationships/hyperlink" Target="mailto:E-Mail:%20bezirksjugendleiter@schuetzenbezirk-schwaben.de?subject=Ergebnismeldung%20Bezirkspokal%20" TargetMode="External"/><Relationship Id="rId5" Type="http://schemas.openxmlformats.org/officeDocument/2006/relationships/hyperlink" Target="#Einzelmeldung!A1"/><Relationship Id="rId4" Type="http://schemas.openxmlformats.org/officeDocument/2006/relationships/hyperlink" Target="#Mannschaftsmeldung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GAU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GA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GAU!A1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GA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GA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329855</xdr:colOff>
      <xdr:row>0</xdr:row>
      <xdr:rowOff>190501</xdr:rowOff>
    </xdr:from>
    <xdr:to>
      <xdr:col>2</xdr:col>
      <xdr:colOff>1046621</xdr:colOff>
      <xdr:row>4</xdr:row>
      <xdr:rowOff>19051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0B5F630-DFC3-3E44-D06D-761423D5D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505" y="190501"/>
          <a:ext cx="716766" cy="819150"/>
        </a:xfrm>
        <a:prstGeom prst="rect">
          <a:avLst/>
        </a:prstGeom>
      </xdr:spPr>
    </xdr:pic>
    <xdr:clientData/>
  </xdr:twoCellAnchor>
  <xdr:twoCellAnchor>
    <xdr:from>
      <xdr:col>9</xdr:col>
      <xdr:colOff>19049</xdr:colOff>
      <xdr:row>0</xdr:row>
      <xdr:rowOff>123825</xdr:rowOff>
    </xdr:from>
    <xdr:to>
      <xdr:col>11</xdr:col>
      <xdr:colOff>187049</xdr:colOff>
      <xdr:row>2</xdr:row>
      <xdr:rowOff>135750</xdr:rowOff>
    </xdr:to>
    <xdr:sp macro="" textlink="">
      <xdr:nvSpPr>
        <xdr:cNvPr id="2" name="Rechteck: abgerundete Ecken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DE8241-A8CC-2D93-4F8E-D73469D18529}"/>
            </a:ext>
          </a:extLst>
        </xdr:cNvPr>
        <xdr:cNvSpPr/>
      </xdr:nvSpPr>
      <xdr:spPr bwMode="auto">
        <a:xfrm>
          <a:off x="7753349" y="123825"/>
          <a:ext cx="1692000" cy="612000"/>
        </a:xfrm>
        <a:prstGeom prst="round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Vorkampf</a:t>
          </a:r>
        </a:p>
      </xdr:txBody>
    </xdr:sp>
    <xdr:clientData fPrintsWithSheet="0"/>
  </xdr:twoCellAnchor>
  <xdr:twoCellAnchor>
    <xdr:from>
      <xdr:col>9</xdr:col>
      <xdr:colOff>19048</xdr:colOff>
      <xdr:row>3</xdr:row>
      <xdr:rowOff>38100</xdr:rowOff>
    </xdr:from>
    <xdr:to>
      <xdr:col>11</xdr:col>
      <xdr:colOff>187048</xdr:colOff>
      <xdr:row>6</xdr:row>
      <xdr:rowOff>11925</xdr:rowOff>
    </xdr:to>
    <xdr:sp macro="" textlink="">
      <xdr:nvSpPr>
        <xdr:cNvPr id="4" name="Rechteck: abgerundete Eck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458D94-2066-4FC2-9155-160ED1C72B45}"/>
            </a:ext>
          </a:extLst>
        </xdr:cNvPr>
        <xdr:cNvSpPr/>
      </xdr:nvSpPr>
      <xdr:spPr bwMode="auto">
        <a:xfrm>
          <a:off x="7753348" y="838200"/>
          <a:ext cx="1692000" cy="612000"/>
        </a:xfrm>
        <a:prstGeom prst="round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Rückkampf</a:t>
          </a:r>
          <a:endParaRPr lang="de-DE" sz="2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9</xdr:col>
      <xdr:colOff>19048</xdr:colOff>
      <xdr:row>6</xdr:row>
      <xdr:rowOff>104775</xdr:rowOff>
    </xdr:from>
    <xdr:to>
      <xdr:col>11</xdr:col>
      <xdr:colOff>187048</xdr:colOff>
      <xdr:row>8</xdr:row>
      <xdr:rowOff>78600</xdr:rowOff>
    </xdr:to>
    <xdr:sp macro="" textlink="">
      <xdr:nvSpPr>
        <xdr:cNvPr id="5" name="Rechteck: abgerundete Eck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9B08C4-013B-4475-A6E3-2EDAA58DD382}"/>
            </a:ext>
          </a:extLst>
        </xdr:cNvPr>
        <xdr:cNvSpPr/>
      </xdr:nvSpPr>
      <xdr:spPr bwMode="auto">
        <a:xfrm>
          <a:off x="7753348" y="1543050"/>
          <a:ext cx="1692000" cy="612000"/>
        </a:xfrm>
        <a:prstGeom prst="round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Mannschafts-</a:t>
          </a:r>
          <a:r>
            <a:rPr lang="de-DE" sz="18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meldung</a:t>
          </a:r>
        </a:p>
      </xdr:txBody>
    </xdr:sp>
    <xdr:clientData fPrintsWithSheet="0"/>
  </xdr:twoCellAnchor>
  <xdr:twoCellAnchor>
    <xdr:from>
      <xdr:col>9</xdr:col>
      <xdr:colOff>9525</xdr:colOff>
      <xdr:row>8</xdr:row>
      <xdr:rowOff>180975</xdr:rowOff>
    </xdr:from>
    <xdr:to>
      <xdr:col>11</xdr:col>
      <xdr:colOff>177525</xdr:colOff>
      <xdr:row>11</xdr:row>
      <xdr:rowOff>164325</xdr:rowOff>
    </xdr:to>
    <xdr:sp macro="" textlink="">
      <xdr:nvSpPr>
        <xdr:cNvPr id="6" name="Rechteck: abgerundete Ec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99241D-E302-43A0-AB12-06A70D90B226}"/>
            </a:ext>
          </a:extLst>
        </xdr:cNvPr>
        <xdr:cNvSpPr/>
      </xdr:nvSpPr>
      <xdr:spPr bwMode="auto">
        <a:xfrm>
          <a:off x="7743825" y="2257425"/>
          <a:ext cx="1692000" cy="612000"/>
        </a:xfrm>
        <a:prstGeom prst="round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Einzelschützen</a:t>
          </a:r>
          <a:r>
            <a:rPr lang="de-DE" sz="18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de-DE" sz="18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0</xdr:col>
      <xdr:colOff>219075</xdr:colOff>
      <xdr:row>18</xdr:row>
      <xdr:rowOff>85725</xdr:rowOff>
    </xdr:from>
    <xdr:to>
      <xdr:col>5</xdr:col>
      <xdr:colOff>133350</xdr:colOff>
      <xdr:row>19</xdr:row>
      <xdr:rowOff>28575</xdr:rowOff>
    </xdr:to>
    <xdr:sp macro="" textlink="">
      <xdr:nvSpPr>
        <xdr:cNvPr id="7" name="Rechteck: abgerundete Eck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DCDC38-0BA2-4729-8886-45E7C2C14860}"/>
            </a:ext>
          </a:extLst>
        </xdr:cNvPr>
        <xdr:cNvSpPr/>
      </xdr:nvSpPr>
      <xdr:spPr bwMode="auto">
        <a:xfrm>
          <a:off x="219075" y="4391025"/>
          <a:ext cx="3695700" cy="200025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E-Mail: bezirksjugendleiter@schuetzenbezirk-schwaben.de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390525</xdr:colOff>
      <xdr:row>0</xdr:row>
      <xdr:rowOff>66675</xdr:rowOff>
    </xdr:from>
    <xdr:to>
      <xdr:col>15</xdr:col>
      <xdr:colOff>695325</xdr:colOff>
      <xdr:row>2</xdr:row>
      <xdr:rowOff>28575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19375-7E98-464D-8B28-7F7E7D7ADB60}"/>
            </a:ext>
          </a:extLst>
        </xdr:cNvPr>
        <xdr:cNvSpPr/>
      </xdr:nvSpPr>
      <xdr:spPr bwMode="auto">
        <a:xfrm>
          <a:off x="8420100" y="66675"/>
          <a:ext cx="1019175" cy="476250"/>
        </a:xfrm>
        <a:prstGeom prst="round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8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zurück </a:t>
          </a:r>
          <a:endParaRPr lang="de-DE" sz="18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0</xdr:row>
      <xdr:rowOff>104775</xdr:rowOff>
    </xdr:from>
    <xdr:to>
      <xdr:col>15</xdr:col>
      <xdr:colOff>685800</xdr:colOff>
      <xdr:row>2</xdr:row>
      <xdr:rowOff>66675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A3282-E2EB-4454-BDD3-6D5A9E4C53CB}"/>
            </a:ext>
          </a:extLst>
        </xdr:cNvPr>
        <xdr:cNvSpPr/>
      </xdr:nvSpPr>
      <xdr:spPr bwMode="auto">
        <a:xfrm>
          <a:off x="8410575" y="104775"/>
          <a:ext cx="1019175" cy="476250"/>
        </a:xfrm>
        <a:prstGeom prst="round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8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zurück </a:t>
          </a:r>
          <a:endParaRPr lang="de-DE" sz="18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0</xdr:row>
      <xdr:rowOff>66677</xdr:rowOff>
    </xdr:from>
    <xdr:to>
      <xdr:col>2</xdr:col>
      <xdr:colOff>757245</xdr:colOff>
      <xdr:row>3</xdr:row>
      <xdr:rowOff>123825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BE6F6B1-52D4-4015-AC7E-BA70D504C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6677"/>
          <a:ext cx="700094" cy="800098"/>
        </a:xfrm>
        <a:prstGeom prst="rect">
          <a:avLst/>
        </a:prstGeom>
      </xdr:spPr>
    </xdr:pic>
    <xdr:clientData/>
  </xdr:twoCellAnchor>
  <xdr:oneCellAnchor>
    <xdr:from>
      <xdr:col>2</xdr:col>
      <xdr:colOff>57151</xdr:colOff>
      <xdr:row>25</xdr:row>
      <xdr:rowOff>66677</xdr:rowOff>
    </xdr:from>
    <xdr:ext cx="700094" cy="800098"/>
    <xdr:pic>
      <xdr:nvPicPr>
        <xdr:cNvPr id="4" name="Grafik 3">
          <a:extLst>
            <a:ext uri="{FF2B5EF4-FFF2-40B4-BE49-F238E27FC236}">
              <a16:creationId xmlns:a16="http://schemas.microsoft.com/office/drawing/2014/main" id="{F4A654EF-1126-411D-ADFF-6736BF0E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66677"/>
          <a:ext cx="700094" cy="800098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50</xdr:row>
      <xdr:rowOff>66677</xdr:rowOff>
    </xdr:from>
    <xdr:ext cx="700094" cy="800098"/>
    <xdr:pic>
      <xdr:nvPicPr>
        <xdr:cNvPr id="5" name="Grafik 4">
          <a:extLst>
            <a:ext uri="{FF2B5EF4-FFF2-40B4-BE49-F238E27FC236}">
              <a16:creationId xmlns:a16="http://schemas.microsoft.com/office/drawing/2014/main" id="{BE555738-9C2F-410D-8BDD-F437C67D2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66677"/>
          <a:ext cx="700094" cy="800098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75</xdr:row>
      <xdr:rowOff>66677</xdr:rowOff>
    </xdr:from>
    <xdr:ext cx="700094" cy="800098"/>
    <xdr:pic>
      <xdr:nvPicPr>
        <xdr:cNvPr id="6" name="Grafik 5">
          <a:extLst>
            <a:ext uri="{FF2B5EF4-FFF2-40B4-BE49-F238E27FC236}">
              <a16:creationId xmlns:a16="http://schemas.microsoft.com/office/drawing/2014/main" id="{51A420C5-D6F2-4662-86EF-D566553E1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66677"/>
          <a:ext cx="700094" cy="800098"/>
        </a:xfrm>
        <a:prstGeom prst="rect">
          <a:avLst/>
        </a:prstGeom>
      </xdr:spPr>
    </xdr:pic>
    <xdr:clientData/>
  </xdr:oneCellAnchor>
  <xdr:twoCellAnchor>
    <xdr:from>
      <xdr:col>11</xdr:col>
      <xdr:colOff>0</xdr:colOff>
      <xdr:row>0</xdr:row>
      <xdr:rowOff>47625</xdr:rowOff>
    </xdr:from>
    <xdr:to>
      <xdr:col>11</xdr:col>
      <xdr:colOff>1019175</xdr:colOff>
      <xdr:row>2</xdr:row>
      <xdr:rowOff>9525</xdr:rowOff>
    </xdr:to>
    <xdr:sp macro="" textlink="">
      <xdr:nvSpPr>
        <xdr:cNvPr id="7" name="Rechteck: abgerundete Eck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3E6E8D-6E97-4211-B320-1B8F3A1A40B9}"/>
            </a:ext>
          </a:extLst>
        </xdr:cNvPr>
        <xdr:cNvSpPr/>
      </xdr:nvSpPr>
      <xdr:spPr bwMode="auto">
        <a:xfrm>
          <a:off x="7419975" y="47625"/>
          <a:ext cx="1019175" cy="476250"/>
        </a:xfrm>
        <a:prstGeom prst="round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8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zurück </a:t>
          </a:r>
          <a:endParaRPr lang="de-DE" sz="18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968375</xdr:colOff>
      <xdr:row>1</xdr:row>
      <xdr:rowOff>31750</xdr:rowOff>
    </xdr:from>
    <xdr:to>
      <xdr:col>8</xdr:col>
      <xdr:colOff>682625</xdr:colOff>
      <xdr:row>2</xdr:row>
      <xdr:rowOff>247650</xdr:rowOff>
    </xdr:to>
    <xdr:sp macro="" textlink="">
      <xdr:nvSpPr>
        <xdr:cNvPr id="6" name="Rechteck: abgerundete Eck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4D4C3F-62F7-4AFF-B4F3-B2CFF370532D}"/>
            </a:ext>
          </a:extLst>
        </xdr:cNvPr>
        <xdr:cNvSpPr/>
      </xdr:nvSpPr>
      <xdr:spPr bwMode="auto">
        <a:xfrm>
          <a:off x="6667500" y="31750"/>
          <a:ext cx="762000" cy="469900"/>
        </a:xfrm>
        <a:prstGeom prst="round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8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zurück </a:t>
          </a:r>
          <a:endParaRPr lang="de-DE" sz="18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oneCell">
    <xdr:from>
      <xdr:col>2</xdr:col>
      <xdr:colOff>333375</xdr:colOff>
      <xdr:row>1</xdr:row>
      <xdr:rowOff>66675</xdr:rowOff>
    </xdr:from>
    <xdr:to>
      <xdr:col>3</xdr:col>
      <xdr:colOff>450066</xdr:colOff>
      <xdr:row>4</xdr:row>
      <xdr:rowOff>114300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BDDF45C-69C9-480F-8B93-FB438553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28600"/>
          <a:ext cx="716766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39</xdr:row>
      <xdr:rowOff>66675</xdr:rowOff>
    </xdr:from>
    <xdr:to>
      <xdr:col>3</xdr:col>
      <xdr:colOff>392916</xdr:colOff>
      <xdr:row>42</xdr:row>
      <xdr:rowOff>114300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01B9261-6388-4009-8D1C-91019DB89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00975"/>
          <a:ext cx="716766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77</xdr:row>
      <xdr:rowOff>28575</xdr:rowOff>
    </xdr:from>
    <xdr:to>
      <xdr:col>3</xdr:col>
      <xdr:colOff>402441</xdr:colOff>
      <xdr:row>80</xdr:row>
      <xdr:rowOff>76200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3707040-F6D0-4717-A7C3-5E8C5F1B5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5278100"/>
          <a:ext cx="716766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115</xdr:row>
      <xdr:rowOff>38100</xdr:rowOff>
    </xdr:from>
    <xdr:to>
      <xdr:col>3</xdr:col>
      <xdr:colOff>411966</xdr:colOff>
      <xdr:row>118</xdr:row>
      <xdr:rowOff>85725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82F6D86-A274-484A-AAE8-9CE3674AC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2831425"/>
          <a:ext cx="716766" cy="81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0</xdr:row>
      <xdr:rowOff>66675</xdr:rowOff>
    </xdr:from>
    <xdr:to>
      <xdr:col>7</xdr:col>
      <xdr:colOff>257175</xdr:colOff>
      <xdr:row>2</xdr:row>
      <xdr:rowOff>142875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2F399-C500-45A7-BD19-9D4A0D0A5DA9}"/>
            </a:ext>
          </a:extLst>
        </xdr:cNvPr>
        <xdr:cNvSpPr/>
      </xdr:nvSpPr>
      <xdr:spPr bwMode="auto">
        <a:xfrm>
          <a:off x="5791200" y="66675"/>
          <a:ext cx="1019175" cy="438150"/>
        </a:xfrm>
        <a:prstGeom prst="round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8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zurück </a:t>
          </a:r>
          <a:endParaRPr lang="de-DE" sz="18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F8BE89-DA8A-4F27-ABF1-081EE732C81C}" name="Schüler1" displayName="Schüler1" ref="C6:G14" totalsRowShown="0" headerRowDxfId="167" dataDxfId="165" headerRowBorderDxfId="166">
  <sortState xmlns:xlrd2="http://schemas.microsoft.com/office/spreadsheetml/2017/richdata2" ref="C7:G14">
    <sortCondition descending="1" ref="D6:D14"/>
  </sortState>
  <tableColumns count="5">
    <tableColumn id="5" xr3:uid="{4CFDF83D-C5BF-4704-8821-7EE0B859B4B6}" name="ID" dataDxfId="164">
      <calculatedColumnFormula>IFERROR(_xlfn.RANK.EQ(Schüler1[[#This Row],[Ergebnis]],Schüler1[Ergebnis],0),8)+(ROW(Schüler1[[#This Row],[ID]])-ROW(Schüler1[#Headers]))/10</calculatedColumnFormula>
    </tableColumn>
    <tableColumn id="1" xr3:uid="{835C5369-16AD-4D42-BBB5-B82F2FD079AD}" name="Name" dataDxfId="163"/>
    <tableColumn id="2" xr3:uid="{CF31C240-00EF-456B-A211-2F4BAA82CF32}" name="Vorname" dataDxfId="162"/>
    <tableColumn id="3" xr3:uid="{3A030E32-CC7F-4D33-8981-F62766810E13}" name="Geb.Jahr" dataDxfId="161"/>
    <tableColumn id="4" xr3:uid="{8B96B670-ED43-46A0-9EBE-D302E3B307A3}" name="Ergebnis" dataDxfId="160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46FF5C9-FC49-4BDB-8DF2-40461469BD8F}" name="Schüler2R" displayName="Schüler2R" ref="L6:P14" totalsRowShown="0" headerRowDxfId="91" dataDxfId="89" headerRowBorderDxfId="90" tableBorderDxfId="88">
  <tableColumns count="5">
    <tableColumn id="5" xr3:uid="{B04DC96D-326B-4146-AA69-6E65FCA4F3B5}" name="ID" dataDxfId="87">
      <calculatedColumnFormula>IFERROR(_xlfn.RANK.EQ(Schüler2R[[#This Row],[Ergebnis]],Schüler2R[Ergebnis],0),8)+(ROW(Schüler2R[[#This Row],[ID]])-ROW(Schüler2R[#Headers]))/10</calculatedColumnFormula>
    </tableColumn>
    <tableColumn id="1" xr3:uid="{8FE0B7DD-5FD8-4B2B-A511-C1C4DC6C7D88}" name="Name" dataDxfId="86"/>
    <tableColumn id="2" xr3:uid="{9256AD28-DB93-4914-BA94-CE576B54016F}" name="Vorname" dataDxfId="85"/>
    <tableColumn id="3" xr3:uid="{79139052-FDB4-4964-ABFE-B6EB86CBD6D7}" name="Geb.Jahr" dataDxfId="84"/>
    <tableColumn id="4" xr3:uid="{3179037C-8DB4-44F5-85E7-3A81EC5AC16E}" name="Ergebnis" dataDxfId="83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4A6662B-07F3-419C-85A2-5995E2016159}" name="Jugend1R" displayName="Jugend1R" ref="C17:G25" totalsRowShown="0" headerRowDxfId="82" dataDxfId="80" headerRowBorderDxfId="81">
  <tableColumns count="5">
    <tableColumn id="5" xr3:uid="{DA17C2F2-F40B-4D27-A573-2831079FD47D}" name="ID" dataDxfId="79">
      <calculatedColumnFormula>IFERROR(_xlfn.RANK.EQ(Jugend1R[[#This Row],[Ergebnis]],Jugend1R[Ergebnis],0),8)+(ROW(Jugend1R[[#This Row],[ID]])-ROW(Jugend1R[#Headers]))/10</calculatedColumnFormula>
    </tableColumn>
    <tableColumn id="1" xr3:uid="{C8FAB872-62F9-4656-9B43-7D724D921A42}" name="Name" dataDxfId="78"/>
    <tableColumn id="2" xr3:uid="{7AE77F64-5B05-4601-9F4D-8FB9AA1E90C5}" name="Vorname" dataDxfId="77"/>
    <tableColumn id="3" xr3:uid="{897AA3C9-11C7-40A5-85F5-DF24DD21ED29}" name="Geb.Jahr" dataDxfId="76"/>
    <tableColumn id="4" xr3:uid="{5A752EB4-327F-4AE9-A68B-752A950408BE}" name="Ergebnis" dataDxfId="75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5B641B3-F0BA-415E-9D2B-7B8E1D01F9D4}" name="Jugend2R" displayName="Jugend2R" ref="L17:P25" totalsRowShown="0" headerRowDxfId="74" dataDxfId="72" headerRowBorderDxfId="73" tableBorderDxfId="71">
  <tableColumns count="5">
    <tableColumn id="5" xr3:uid="{8010D6E3-6DA4-4A32-B7AF-C484A9BA5857}" name="ID" dataDxfId="70">
      <calculatedColumnFormula>IFERROR(_xlfn.RANK.EQ(Jugend2R[[#This Row],[Ergebnis]],Jugend2R[Ergebnis],0),8)+(ROW(Jugend2R[[#This Row],[ID]])-ROW(Jugend2R[#Headers]))/10</calculatedColumnFormula>
    </tableColumn>
    <tableColumn id="1" xr3:uid="{D900FF3A-4DAA-424A-8CFF-9A105779941D}" name="Name" dataDxfId="69"/>
    <tableColumn id="2" xr3:uid="{A6A879EA-4B16-4208-BCF5-8038E4807DCE}" name="Vorname" dataDxfId="68"/>
    <tableColumn id="3" xr3:uid="{0FFAAF96-260C-470B-A6E6-91A0D08E8711}" name="Geb.Jahr" dataDxfId="67"/>
    <tableColumn id="4" xr3:uid="{60316220-A41B-4958-A7A1-7D525DBCEEE2}" name="Ergebnis" dataDxfId="66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BC658F2-D331-4FC3-AE8A-EBEB5170758D}" name="Junioren1R" displayName="Junioren1R" ref="C28:G36" totalsRowShown="0" headerRowDxfId="65" dataDxfId="63" headerRowBorderDxfId="64">
  <tableColumns count="5">
    <tableColumn id="5" xr3:uid="{A856832E-32CF-4816-B186-C5911A82AF10}" name="ID" dataDxfId="62">
      <calculatedColumnFormula>IFERROR(_xlfn.RANK.EQ(Junioren1R[[#This Row],[Ergebnis]],Junioren1R[Ergebnis],0),8)+(ROW(Junioren1R[[#This Row],[ID]])-ROW(Junioren1R[#Headers]))/10</calculatedColumnFormula>
    </tableColumn>
    <tableColumn id="1" xr3:uid="{05041FFF-8D83-4B70-ABC2-2065EF0E4935}" name="Name" dataDxfId="61"/>
    <tableColumn id="2" xr3:uid="{CEDECFE1-C4D4-4B55-903D-7F5BC582BEEC}" name="Vorname" dataDxfId="60"/>
    <tableColumn id="3" xr3:uid="{56D88E74-43EF-42C1-9CF3-7499CF3657EC}" name="Geb.Jahr" dataDxfId="59"/>
    <tableColumn id="4" xr3:uid="{EFCD454D-5406-4362-B789-FD86F4D64DD1}" name="Ergebnis" dataDxfId="58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45197FF-9CB5-45C5-892F-5667210E437A}" name="Junioren2R" displayName="Junioren2R" ref="L28:P36" totalsRowShown="0" headerRowDxfId="57" dataDxfId="55" headerRowBorderDxfId="56" tableBorderDxfId="54">
  <tableColumns count="5">
    <tableColumn id="5" xr3:uid="{C9F55A62-DC58-4A27-ADEF-28469ADC60A3}" name="ID" dataDxfId="53">
      <calculatedColumnFormula>IFERROR(_xlfn.RANK.EQ(Junioren2R[[#This Row],[Ergebnis]],Junioren2R[Ergebnis],0),8)+(ROW(Junioren2R[[#This Row],[ID]])-ROW(Junioren2R[#Headers]))/10</calculatedColumnFormula>
    </tableColumn>
    <tableColumn id="1" xr3:uid="{98CCF47E-80AD-4091-AE68-E998B0D85A64}" name="Name" dataDxfId="52"/>
    <tableColumn id="2" xr3:uid="{90613E64-ED55-43C6-A265-F5EB55C9B590}" name="Vorname" dataDxfId="51"/>
    <tableColumn id="3" xr3:uid="{67400F26-ED38-4D71-B6B2-5A7FE6715D86}" name="Geb.Jahr" dataDxfId="50"/>
    <tableColumn id="4" xr3:uid="{97667F94-8687-429C-B8EC-DE04D159273C}" name="Ergebnis" dataDxfId="49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293F1D5-6957-405E-8973-545E2650A4ED}" name="Pistole1R" displayName="Pistole1R" ref="C39:G45" totalsRowShown="0" headerRowDxfId="48" dataDxfId="46" headerRowBorderDxfId="47">
  <tableColumns count="5">
    <tableColumn id="5" xr3:uid="{316B6839-5D93-4895-8E90-A99C832454E0}" name="ID" dataDxfId="45">
      <calculatedColumnFormula>IFERROR(_xlfn.RANK.EQ(Pistole1R[[#This Row],[Ergebnis]],Pistole1R[Ergebnis],0),8)+(ROW(Pistole1R[[#This Row],[ID]])-ROW(Pistole1R[#Headers]))/10</calculatedColumnFormula>
    </tableColumn>
    <tableColumn id="1" xr3:uid="{742F7DBD-C415-4BA3-929E-4CCB5017BF53}" name="Name" dataDxfId="44"/>
    <tableColumn id="2" xr3:uid="{BD229995-5970-48A1-B063-BA27264621EF}" name="Vorname" dataDxfId="43"/>
    <tableColumn id="3" xr3:uid="{1C9420B3-7545-4515-9CE1-9CC56DAADEC2}" name="Geb.Jahr" dataDxfId="42"/>
    <tableColumn id="4" xr3:uid="{6EA3BF3F-D3D7-4F86-9968-45854DB1E866}" name="Ergebnis" dataDxfId="41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BA0066D-21BC-459C-A063-FBEC5278241A}" name="Pistole2R" displayName="Pistole2R" ref="L39:P45" totalsRowShown="0" headerRowDxfId="40" dataDxfId="38" headerRowBorderDxfId="39" tableBorderDxfId="37">
  <tableColumns count="5">
    <tableColumn id="5" xr3:uid="{7155DB1B-9503-400B-B719-6F07977CFEB6}" name="ID" dataDxfId="36">
      <calculatedColumnFormula>IFERROR(_xlfn.RANK.EQ(Pistole2R[[#This Row],[Ergebnis]],Pistole2R[Ergebnis],0),8)+(ROW(Pistole2R[[#This Row],[ID]])-ROW(Pistole2R[#Headers]))/10</calculatedColumnFormula>
    </tableColumn>
    <tableColumn id="1" xr3:uid="{C49270D2-84FB-4B0D-837A-4AA4AD9F3B35}" name="Name" dataDxfId="35"/>
    <tableColumn id="2" xr3:uid="{26014620-B888-4066-BA5C-717CC6A6AF6A}" name="Vorname" dataDxfId="34"/>
    <tableColumn id="3" xr3:uid="{C4817233-3DB1-4486-9BA5-A2788309CD5E}" name="Geb.Jahr" dataDxfId="33"/>
    <tableColumn id="4" xr3:uid="{96354CCD-3F49-4D39-BC51-52D58AE3D7E1}" name="Ergebnis" dataDxfId="32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F6B0EB5-F1CF-498F-942B-BBB8E8B26D9C}" name="Tabelle17" displayName="Tabelle17" ref="B1:F9" totalsRowShown="0" headerRowDxfId="31" dataDxfId="29" headerRowBorderDxfId="30" tableBorderDxfId="28">
  <autoFilter ref="B1:F9" xr:uid="{DF6B0EB5-F1CF-498F-942B-BBB8E8B26D9C}"/>
  <tableColumns count="5">
    <tableColumn id="1" xr3:uid="{53C4E152-CCBF-42E4-9232-DC65E5FB9C83}" name="Gau" dataDxfId="27"/>
    <tableColumn id="2" xr3:uid="{D7BD0F52-E514-4901-BB57-89CFC3C2F598}" name="Klasse" dataDxfId="26"/>
    <tableColumn id="3" xr3:uid="{36B24134-8DF0-4116-9689-A8046B02A4D3}" name="Vorkampf" dataDxfId="25"/>
    <tableColumn id="4" xr3:uid="{91710E5B-5E7E-4518-B7CF-01CF8B846305}" name="Rückkampf" dataDxfId="24"/>
    <tableColumn id="5" xr3:uid="{5F13746B-4567-4FF6-9371-98E70D15C47D}" name="Gesamt" dataDxfId="23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95A9FF9-B9D1-4100-9ACB-0E2D8FD8C7F0}" name="Einzelschützen" displayName="Einzelschützen" ref="B1:X121" totalsRowShown="0" headerRowDxfId="22">
  <autoFilter ref="B1:X121" xr:uid="{895A9FF9-B9D1-4100-9ACB-0E2D8FD8C7F0}"/>
  <tableColumns count="23">
    <tableColumn id="13" xr3:uid="{78FCF2A2-6610-4700-AACE-D17D148ABD67}" name="Verweis Rückkampf" dataDxfId="21">
      <calculatedColumnFormula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calculatedColumnFormula>
    </tableColumn>
    <tableColumn id="1" xr3:uid="{B550BF86-338B-4726-BA41-CF3885EAD768}" name="Schütze" dataDxfId="20"/>
    <tableColumn id="14" xr3:uid="{8A377BFF-0F6F-4166-92F2-9E9E62DC14E8}" name="Klasse" dataDxfId="19">
      <calculatedColumnFormula>VLOOKUP(LEFT(Einzelschützen[[#This Row],[Schütze]],1),Klasse,2,FALSE)</calculatedColumnFormula>
    </tableColumn>
    <tableColumn id="2" xr3:uid="{E8EC1481-C5EA-41D3-B13C-9F2B711699D0}" name="Wettkmapf" dataDxfId="18"/>
    <tableColumn id="3" xr3:uid="{FFB8424E-A52E-4D8A-8264-3242B7FBC390}" name="Name">
      <calculatedColumnFormula>VLOOKUP($C2,INDIRECT($E2&amp;"!K:P"),COLUMN(E:E),FALSE)</calculatedColumnFormula>
    </tableColumn>
    <tableColumn id="4" xr3:uid="{394A5F16-0889-4C40-AA97-121EAD186B47}" name="Vorname">
      <calculatedColumnFormula>VLOOKUP($C2,INDIRECT($E2&amp;"!k:P"),COLUMN(F:F),FALSE)</calculatedColumnFormula>
    </tableColumn>
    <tableColumn id="5" xr3:uid="{1D9F4938-8A2E-4E41-BAEA-18EB77A331B0}" name="Geb.Jahr">
      <calculatedColumnFormula>VLOOKUP($C2,INDIRECT($E2&amp;"!k:p"),COLUMN(G:G),FALSE)</calculatedColumnFormula>
    </tableColumn>
    <tableColumn id="6" xr3:uid="{3D1653BE-3C53-4449-B0C2-1DC949B0220D}" name="Vorkampf">
      <calculatedColumnFormula>IF($E2=I$1,VLOOKUP($C2,INDIRECT($E2&amp;"!k:p"),COLUMN(H:H),FALSE),"")</calculatedColumnFormula>
    </tableColumn>
    <tableColumn id="7" xr3:uid="{95318633-7F11-43D2-B5C9-531423C39165}" name="Rückkampf">
      <calculatedColumnFormula>IF($E2=J$1,VLOOKUP($C2,INDIRECT($E2&amp;"!k:p"),COLUMN(H:H),FALSE),"")</calculatedColumnFormula>
    </tableColumn>
    <tableColumn id="8" xr3:uid="{0D914C32-B35E-4BED-A29D-E7018E877F63}" name="Gau">
      <calculatedColumnFormula>INDIRECT("Gau_"&amp;RIGHT(LEFT(C2,2),1))</calculatedColumnFormula>
    </tableColumn>
    <tableColumn id="17" xr3:uid="{AE1F245A-EDDC-4CA5-9BFF-72273B10AD86}" name="ID Schütze" dataDxfId="17">
      <calculatedColumnFormula>Einzelschützen[[#This Row],[Name]]&amp;", "&amp;Einzelschützen[[#This Row],[Vorname]]&amp;" "&amp;Einzelschützen[[#This Row],[Geb.Jahr]]&amp;" "&amp;Einzelschützen[[#This Row],[Gau]]&amp;" "&amp;Einzelschützen[[#This Row],[Klasse]]</calculatedColumnFormula>
    </tableColumn>
    <tableColumn id="9" xr3:uid="{C490CCCD-1C20-4020-8F5C-CEF94D701D59}" name="Gaunummer" dataDxfId="16">
      <calculatedColumnFormula>_xlfn.NUMBERVALUE(LEFT(Einzelschützen[[#This Row],[Gau]],3))</calculatedColumnFormula>
    </tableColumn>
    <tableColumn id="20" xr3:uid="{AF2D8E0C-4690-4486-9279-C26A71FF098C}" name="Anzahl" dataDxfId="15">
      <calculatedColumnFormula>COUNTIF(Einzelschützen[[#All],[ID Schütze]],Einzelschützen[[#This Row],[ID Schütze]])</calculatedColumnFormula>
    </tableColumn>
    <tableColumn id="16" xr3:uid="{1D1C3E82-B2F3-4C9E-98A4-B724FF9F05F5}" name="Rückkampf Schütze" dataDxfId="14">
      <calculatedColumnFormula>IF(Einzelschützen[[#This Row],[Anzahl]]=2,IF(Einzelschützen[[#This Row],[Rückkampf]]=0,VLOOKUP(Einzelschützen[[#This Row],[ID Schütze]],Einzelschützen[],9,FALSE),0),Einzelschützen[[#This Row],[Rückkampf]])</calculatedColumnFormula>
    </tableColumn>
    <tableColumn id="19" xr3:uid="{D3373C27-894F-496D-98DC-0CDDB61E9C74}" name="Gesamt" dataDxfId="13">
      <calculatedColumnFormula>IF(Einzelschützen[[#This Row],[Vorkampf]]="",Einzelschützen[[#This Row],[Rückkampf Schütze]],Einzelschützen[[#This Row],[Vorkampf]]+Einzelschützen[[#This Row],[Rückkampf Schütze]])</calculatedColumnFormula>
    </tableColumn>
    <tableColumn id="27" xr3:uid="{89941953-9FBA-47B5-82FC-199F6133702E}" name="Schüler" dataDxfId="12">
      <calculatedColumnFormula>IF(Einzelschützen[[#This Row],[Klasse]]=Einzelschützen[[#Headers],[Schüler]],Einzelschützen[[#This Row],[Gesamt]],0)</calculatedColumnFormula>
    </tableColumn>
    <tableColumn id="26" xr3:uid="{64287596-F188-491A-BEBD-D4EE00E8D513}" name="Jugend" dataDxfId="11">
      <calculatedColumnFormula>IF(Einzelschützen[[#This Row],[Klasse]]=Einzelschützen[[#Headers],[Jugend]],Einzelschützen[[#This Row],[Gesamt]],0)</calculatedColumnFormula>
    </tableColumn>
    <tableColumn id="25" xr3:uid="{7D3A92A4-85CF-46D5-BA8E-AD888B4D4D70}" name="Junioren" dataDxfId="10">
      <calculatedColumnFormula>IF(Einzelschützen[[#This Row],[Klasse]]=Einzelschützen[[#Headers],[Junioren]],Einzelschützen[[#This Row],[Gesamt]],0)</calculatedColumnFormula>
    </tableColumn>
    <tableColumn id="24" xr3:uid="{3BF99F54-5C05-4F1A-AC04-19C9B866024E}" name="Pistole" dataDxfId="9">
      <calculatedColumnFormula>IF(Einzelschützen[[#This Row],[Klasse]]=Einzelschützen[[#Headers],[Pistole]],Einzelschützen[[#This Row],[Gesamt]],0)</calculatedColumnFormula>
    </tableColumn>
    <tableColumn id="21" xr3:uid="{26A7BEDB-34AD-4278-A516-3AF412E40A4A}" name="Rang Schüler" dataDxfId="8">
      <calculatedColumnFormula>IF(Einzelschützen[[#This Row],[Schüler]]&gt;0,_xlfn.RANK.EQ(Einzelschützen[[#This Row],[Schüler]],Einzelschützen[[#All],[Schüler]])+ROW(Einzelschützen[[#This Row],[Rang Schüler]])/1000,"")</calculatedColumnFormula>
    </tableColumn>
    <tableColumn id="32" xr3:uid="{48D9E6A3-46D7-46E1-9C34-CE5D0A51A98D}" name="Rang Jugend" dataDxfId="7">
      <calculatedColumnFormula>IF(Einzelschützen[[#This Row],[Jugend]]&gt;0,_xlfn.RANK.EQ(Einzelschützen[[#This Row],[Jugend]],Einzelschützen[[#All],[Jugend]])+ROW(Einzelschützen[[#This Row],[Rang Jugend]])/1000,"")</calculatedColumnFormula>
    </tableColumn>
    <tableColumn id="29" xr3:uid="{5FB4B395-02CB-44C0-A205-2025CE24F413}" name="Rang Junioren" dataDxfId="6">
      <calculatedColumnFormula>IF(Einzelschützen[[#This Row],[Junioren]]&gt;0,_xlfn.RANK.EQ(Einzelschützen[[#This Row],[Junioren]],Einzelschützen[[#All],[Junioren]])+ROW(Einzelschützen[[#This Row],[Rang Junioren]])/1000,"")</calculatedColumnFormula>
    </tableColumn>
    <tableColumn id="31" xr3:uid="{2FC501EE-D9F4-4A6E-A84E-F308E3F0689F}" name="Rang Pistole" dataDxfId="5">
      <calculatedColumnFormula>IF(Einzelschützen[[#This Row],[Pistole]]&gt;0,_xlfn.RANK.EQ(Einzelschützen[[#This Row],[Pistole]],Einzelschützen[[#All],[Pistole]])+ROW(Einzelschützen[[#This Row],[Rang Pistole]])/1000,"")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B5BB6E-0B55-46D9-A202-536382BA4EB9}" name="Schüler2" displayName="Schüler2" ref="L6:P14" totalsRowShown="0" headerRowDxfId="159" dataDxfId="157" headerRowBorderDxfId="158" tableBorderDxfId="156">
  <tableColumns count="5">
    <tableColumn id="5" xr3:uid="{6C1A4C71-51B4-4B98-8426-DEEE1A9D9994}" name="ID" dataDxfId="155">
      <calculatedColumnFormula>IFERROR(_xlfn.RANK.EQ(Schüler2[[#This Row],[Ergebnis]],Schüler2[Ergebnis],0),8)+(ROW(Schüler2[[#This Row],[ID]])-ROW(Schüler2[#Headers]))/10</calculatedColumnFormula>
    </tableColumn>
    <tableColumn id="1" xr3:uid="{34E228EC-524E-4DB7-BFE3-8FCB02461FC2}" name="Name" dataDxfId="154"/>
    <tableColumn id="2" xr3:uid="{87C354DD-9A6D-4242-ACC9-38D16A92CB5C}" name="Vorname" dataDxfId="153"/>
    <tableColumn id="3" xr3:uid="{8E2C413F-F6FD-48B3-B92E-6E91DCEA215D}" name="Geb.Jahr" dataDxfId="152"/>
    <tableColumn id="4" xr3:uid="{F1522637-4177-410D-B2BC-FDAA7F840667}" name="Ergebnis" dataDxfId="151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E12F74-98CC-4105-BE4B-6555C948C878}" name="Jugend1" displayName="Jugend1" ref="C17:G25" totalsRowShown="0" headerRowDxfId="150" dataDxfId="148" headerRowBorderDxfId="149">
  <tableColumns count="5">
    <tableColumn id="5" xr3:uid="{656D7202-CEFC-4221-AD4C-4E73752EE675}" name="ID" dataDxfId="147">
      <calculatedColumnFormula>IFERROR(_xlfn.RANK.EQ(Jugend1[[#This Row],[Ergebnis]],Jugend1[Ergebnis],0),8)+(ROW(Jugend1[[#This Row],[ID]])-ROW(Jugend1[#Headers]))/10</calculatedColumnFormula>
    </tableColumn>
    <tableColumn id="1" xr3:uid="{49E98D44-1B12-42CB-9248-5318678F0414}" name="Name" dataDxfId="146"/>
    <tableColumn id="2" xr3:uid="{57E0AAC8-C8AC-4E2A-A829-C8463BE9917E}" name="Vorname" dataDxfId="145"/>
    <tableColumn id="3" xr3:uid="{A804A9F0-6222-42B4-AFC1-255BF7A1DCE6}" name="Geb.Jahr" dataDxfId="144"/>
    <tableColumn id="4" xr3:uid="{84A36927-D4E7-40B1-8E7F-A2669B3F6876}" name="Ergebnis" dataDxfId="143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BFD76CC-E42C-497F-B05E-EAF5B9E9D63F}" name="Jugend2" displayName="Jugend2" ref="L17:P25" totalsRowShown="0" headerRowDxfId="142" dataDxfId="140" headerRowBorderDxfId="141" tableBorderDxfId="139">
  <tableColumns count="5">
    <tableColumn id="5" xr3:uid="{4FEB5E85-42C1-4C10-B7D4-117A9CF9DF40}" name="ID" dataDxfId="138">
      <calculatedColumnFormula>IFERROR(_xlfn.RANK.EQ(Jugend2[[#This Row],[Ergebnis]],Jugend2[Ergebnis],0),8)+(ROW(Jugend2[[#This Row],[ID]])-ROW(Jugend2[#Headers]))/10</calculatedColumnFormula>
    </tableColumn>
    <tableColumn id="1" xr3:uid="{426A1F08-C32C-472E-82DC-A7A93AFC5653}" name="Name" dataDxfId="137"/>
    <tableColumn id="2" xr3:uid="{66BBDB7A-E504-4EA1-BC64-E5A6637C36F5}" name="Vorname" dataDxfId="136"/>
    <tableColumn id="3" xr3:uid="{51FD002A-0996-49DD-9FE9-07572E91F23A}" name="Geb.Jahr" dataDxfId="135"/>
    <tableColumn id="4" xr3:uid="{0A40D9BB-0EE5-4F2A-B48A-C7A581D637ED}" name="Ergebnis" dataDxfId="134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F883CEC-678F-4AF2-BE38-5CEE01CC4CC7}" name="Junioren1" displayName="Junioren1" ref="C28:G36" totalsRowShown="0" headerRowDxfId="133" dataDxfId="131" headerRowBorderDxfId="132">
  <tableColumns count="5">
    <tableColumn id="5" xr3:uid="{1CE0A6A7-9BAA-4BC4-BEE2-556B7A8CC45B}" name="ID" dataDxfId="130">
      <calculatedColumnFormula>IFERROR(_xlfn.RANK.EQ(Junioren1[[#This Row],[Ergebnis]],Junioren1[Ergebnis],0),8)+(ROW(Junioren1[[#This Row],[ID]])-ROW(Junioren1[#Headers]))/10</calculatedColumnFormula>
    </tableColumn>
    <tableColumn id="1" xr3:uid="{2E7720DF-B498-4CE1-9566-59B63E31DE32}" name="Name" dataDxfId="129"/>
    <tableColumn id="2" xr3:uid="{452E4BCE-DB65-468B-B5DE-6C79D5389A85}" name="Vorname" dataDxfId="128"/>
    <tableColumn id="3" xr3:uid="{24525E80-7145-4F57-91BA-DC0E2272C5B9}" name="Geb.Jahr" dataDxfId="127"/>
    <tableColumn id="4" xr3:uid="{DFE2ADC6-84C8-467D-A1C3-DDDDA950819E}" name="Ergebnis" dataDxfId="126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BF81BA-5A02-49E3-ACBD-A58F14AE2965}" name="Junioren2" displayName="Junioren2" ref="L28:P36" totalsRowShown="0" headerRowDxfId="125" dataDxfId="123" headerRowBorderDxfId="124" tableBorderDxfId="122">
  <tableColumns count="5">
    <tableColumn id="5" xr3:uid="{64938593-39B9-42C4-9F3C-36B780C9F60A}" name="ID" dataDxfId="121">
      <calculatedColumnFormula>IFERROR(_xlfn.RANK.EQ(Junioren2[[#This Row],[Ergebnis]],Junioren2[Ergebnis],0),8)+(ROW(Junioren2[[#This Row],[ID]])-ROW(Junioren2[#Headers]))/10</calculatedColumnFormula>
    </tableColumn>
    <tableColumn id="1" xr3:uid="{6F07DE66-F7B7-4EBB-A7F4-831B083714C9}" name="Name" dataDxfId="120"/>
    <tableColumn id="2" xr3:uid="{73F22717-9EE7-4447-902B-5E11C2627E04}" name="Vorname" dataDxfId="119"/>
    <tableColumn id="3" xr3:uid="{35D81325-D11D-457A-8233-3D7376845A43}" name="Geb.Jahr" dataDxfId="118"/>
    <tableColumn id="4" xr3:uid="{2CD1A8DF-05B8-4E96-AA41-0DF4FA913E23}" name="Ergebnis" dataDxfId="117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18F3E68-8C4B-4C23-855C-A96AF5A9DC84}" name="Pistole1" displayName="Pistole1" ref="C39:G45" totalsRowShown="0" headerRowDxfId="116" dataDxfId="114" headerRowBorderDxfId="115">
  <tableColumns count="5">
    <tableColumn id="5" xr3:uid="{1094A723-50E1-4ADC-9619-0F6FFB176EAD}" name="ID" dataDxfId="113">
      <calculatedColumnFormula>IFERROR(_xlfn.RANK.EQ(Pistole1[[#This Row],[Ergebnis]],Pistole1[Ergebnis],0),8)+(ROW(Pistole1[[#This Row],[ID]])-ROW(Pistole1[#Headers]))/10</calculatedColumnFormula>
    </tableColumn>
    <tableColumn id="1" xr3:uid="{02435A52-1248-4570-9A8A-9D778517C999}" name="Name" dataDxfId="112"/>
    <tableColumn id="2" xr3:uid="{CA725352-8937-47AC-881C-CFEFE6AEBA75}" name="Vorname" dataDxfId="111"/>
    <tableColumn id="3" xr3:uid="{4F3A1B9D-A4C9-4B04-B866-0FA661E33648}" name="Geb.Jahr" dataDxfId="110"/>
    <tableColumn id="4" xr3:uid="{01FC62BF-67D3-4FEA-A69C-18A896236378}" name="Ergebnis" dataDxfId="109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6160156-F7B3-44D9-830F-47B5A3668470}" name="Pistole2" displayName="Pistole2" ref="L39:P45" totalsRowShown="0" headerRowDxfId="108" dataDxfId="106" headerRowBorderDxfId="107" tableBorderDxfId="105">
  <sortState xmlns:xlrd2="http://schemas.microsoft.com/office/spreadsheetml/2017/richdata2" ref="L40:P45">
    <sortCondition ref="M39:M45"/>
  </sortState>
  <tableColumns count="5">
    <tableColumn id="5" xr3:uid="{36859F2F-F2B5-467D-9DD1-CC2DF81EC033}" name="ID" dataDxfId="104">
      <calculatedColumnFormula>IFERROR(_xlfn.RANK.EQ(Pistole2[[#This Row],[Ergebnis]],Pistole2[Ergebnis],0),8)+(ROW(Pistole2[[#This Row],[ID]])-ROW(Pistole2[#Headers]))/10</calculatedColumnFormula>
    </tableColumn>
    <tableColumn id="1" xr3:uid="{D72F397F-74E3-4EA1-95BD-D56863CE88F5}" name="Name" dataDxfId="103"/>
    <tableColumn id="2" xr3:uid="{68575CAE-C5BA-4F42-95B5-01F5BDF8F110}" name="Vorname" dataDxfId="102"/>
    <tableColumn id="3" xr3:uid="{F2DFA5D0-F699-42A1-A741-0A465A5E5380}" name="Geb.Jahr" dataDxfId="101"/>
    <tableColumn id="4" xr3:uid="{C8AA7636-3DA7-4722-B603-6ED70468918C}" name="Ergebnis" dataDxfId="100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0D121DA-9B82-461A-BB66-A7607BC292FF}" name="Schüler1R" displayName="Schüler1R" ref="C6:G14" totalsRowShown="0" headerRowDxfId="99" dataDxfId="97" headerRowBorderDxfId="98">
  <tableColumns count="5">
    <tableColumn id="5" xr3:uid="{6E78DA2B-C0A6-4425-8EA0-5DD14D5E381C}" name="ID" dataDxfId="96">
      <calculatedColumnFormula>IFERROR(_xlfn.RANK.EQ(Schüler1R[[#This Row],[Ergebnis]],Schüler1R[Ergebnis],0),8)+(ROW(Schüler1R[[#This Row],[ID]])-ROW(Schüler1R[#Headers]))/10</calculatedColumnFormula>
    </tableColumn>
    <tableColumn id="1" xr3:uid="{487252DE-6A18-445F-BB90-D96E71BA2D8D}" name="Name" dataDxfId="95"/>
    <tableColumn id="2" xr3:uid="{2FDEF98A-396F-445D-BCE0-BEF4D3E4E8AF}" name="Vorname" dataDxfId="94"/>
    <tableColumn id="3" xr3:uid="{8017E7F9-0812-4A9D-9B2D-4BE5418BDE06}" name="Geb.Jahr" dataDxfId="93"/>
    <tableColumn id="4" xr3:uid="{D2DACBFF-D7B2-4DF7-B7FD-45E45EC09224}" name="Ergebnis" dataDxfId="9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image" Target="../media/image1.emf"/><Relationship Id="rId7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3" Type="http://schemas.openxmlformats.org/officeDocument/2006/relationships/image" Target="../media/image1.emf"/><Relationship Id="rId7" Type="http://schemas.openxmlformats.org/officeDocument/2006/relationships/table" Target="../tables/table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.xml"/><Relationship Id="rId11" Type="http://schemas.openxmlformats.org/officeDocument/2006/relationships/table" Target="../tables/table16.xml"/><Relationship Id="rId5" Type="http://schemas.openxmlformats.org/officeDocument/2006/relationships/table" Target="../tables/table10.xml"/><Relationship Id="rId10" Type="http://schemas.openxmlformats.org/officeDocument/2006/relationships/table" Target="../tables/table15.xml"/><Relationship Id="rId4" Type="http://schemas.openxmlformats.org/officeDocument/2006/relationships/table" Target="../tables/table9.xml"/><Relationship Id="rId9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10"/>
  </sheetPr>
  <dimension ref="B1:H23"/>
  <sheetViews>
    <sheetView showGridLines="0" showRowColHeaders="0" tabSelected="1" showOutlineSymbols="0" workbookViewId="0">
      <selection activeCell="G6" sqref="G6:H6"/>
    </sheetView>
  </sheetViews>
  <sheetFormatPr baseColWidth="10" defaultColWidth="11.44140625" defaultRowHeight="13.2" x14ac:dyDescent="0.25"/>
  <cols>
    <col min="1" max="1" width="4" style="1" customWidth="1"/>
    <col min="2" max="2" width="11.109375" style="1" customWidth="1"/>
    <col min="3" max="4" width="20.5546875" style="1" customWidth="1"/>
    <col min="5" max="5" width="0.44140625" style="1" customWidth="1"/>
    <col min="6" max="6" width="6.6640625" style="1" customWidth="1"/>
    <col min="7" max="8" width="20.5546875" style="1" customWidth="1"/>
    <col min="9" max="16384" width="11.44140625" style="1"/>
  </cols>
  <sheetData>
    <row r="1" spans="2:8" ht="21" x14ac:dyDescent="0.4">
      <c r="B1" s="2"/>
      <c r="G1" s="58"/>
      <c r="H1" s="59"/>
    </row>
    <row r="2" spans="2:8" ht="27" customHeight="1" x14ac:dyDescent="0.25">
      <c r="B2" s="3"/>
      <c r="C2" s="63" t="s">
        <v>9</v>
      </c>
      <c r="D2" s="63"/>
      <c r="E2" s="63"/>
      <c r="F2" s="63"/>
      <c r="G2" s="63"/>
      <c r="H2" s="63"/>
    </row>
    <row r="3" spans="2:8" ht="15.75" customHeight="1" x14ac:dyDescent="0.25">
      <c r="B3" s="3"/>
      <c r="C3" s="3"/>
      <c r="D3" s="60" t="s">
        <v>147</v>
      </c>
      <c r="E3" s="61"/>
      <c r="F3" s="61"/>
      <c r="G3" s="61"/>
      <c r="H3" s="4"/>
    </row>
    <row r="4" spans="2:8" ht="15" x14ac:dyDescent="0.25">
      <c r="B4" s="3"/>
      <c r="C4" s="3"/>
      <c r="D4" s="61"/>
      <c r="E4" s="61"/>
      <c r="F4" s="61"/>
      <c r="G4" s="61"/>
      <c r="H4" s="3"/>
    </row>
    <row r="6" spans="2:8" ht="22.5" customHeight="1" x14ac:dyDescent="0.3">
      <c r="B6" s="5" t="s">
        <v>0</v>
      </c>
      <c r="C6" s="64"/>
      <c r="D6" s="64"/>
      <c r="E6" s="13"/>
      <c r="F6" s="12" t="s">
        <v>12</v>
      </c>
      <c r="G6" s="64"/>
      <c r="H6" s="64"/>
    </row>
    <row r="7" spans="2:8" ht="27.75" customHeight="1" x14ac:dyDescent="0.3">
      <c r="B7" s="5" t="s">
        <v>10</v>
      </c>
      <c r="C7" s="68">
        <f ca="1">YEAR(TODAY())</f>
        <v>2024</v>
      </c>
      <c r="D7" s="69"/>
      <c r="E7" s="69"/>
      <c r="F7" s="69"/>
      <c r="G7" s="69"/>
      <c r="H7" s="70"/>
    </row>
    <row r="8" spans="2:8" ht="22.5" customHeight="1" x14ac:dyDescent="0.3">
      <c r="B8" s="5"/>
      <c r="C8" s="7"/>
      <c r="D8" s="7"/>
      <c r="G8" s="7"/>
      <c r="H8" s="7"/>
    </row>
    <row r="9" spans="2:8" ht="16.5" customHeight="1" x14ac:dyDescent="0.3">
      <c r="B9" s="6"/>
      <c r="C9" s="67" t="s">
        <v>14</v>
      </c>
      <c r="D9" s="67"/>
      <c r="E9" s="67"/>
      <c r="F9" s="67"/>
      <c r="G9" s="67"/>
      <c r="H9" s="67"/>
    </row>
    <row r="10" spans="2:8" ht="16.5" customHeight="1" x14ac:dyDescent="0.3">
      <c r="B10" s="5" t="s">
        <v>11</v>
      </c>
      <c r="C10" s="62"/>
      <c r="D10" s="62"/>
      <c r="G10" s="62"/>
      <c r="H10" s="62"/>
    </row>
    <row r="11" spans="2:8" ht="16.5" customHeight="1" x14ac:dyDescent="0.3">
      <c r="B11" s="5" t="s">
        <v>15</v>
      </c>
      <c r="C11" s="62"/>
      <c r="D11" s="62"/>
      <c r="G11" s="62"/>
      <c r="H11" s="62"/>
    </row>
    <row r="12" spans="2:8" ht="16.5" customHeight="1" x14ac:dyDescent="0.3">
      <c r="B12" s="5" t="s">
        <v>16</v>
      </c>
      <c r="C12" s="62"/>
      <c r="D12" s="62"/>
      <c r="G12" s="62"/>
      <c r="H12" s="62"/>
    </row>
    <row r="13" spans="2:8" ht="16.5" customHeight="1" x14ac:dyDescent="0.3">
      <c r="B13" s="5" t="s">
        <v>17</v>
      </c>
      <c r="C13" s="62"/>
      <c r="D13" s="62"/>
      <c r="G13" s="62"/>
      <c r="H13" s="62"/>
    </row>
    <row r="14" spans="2:8" ht="16.5" customHeight="1" x14ac:dyDescent="0.3">
      <c r="B14" s="5" t="s">
        <v>18</v>
      </c>
      <c r="C14" s="62"/>
      <c r="D14" s="62"/>
      <c r="G14" s="62"/>
      <c r="H14" s="62"/>
    </row>
    <row r="15" spans="2:8" ht="16.5" customHeight="1" x14ac:dyDescent="0.3">
      <c r="B15" s="5" t="s">
        <v>19</v>
      </c>
      <c r="C15" s="62"/>
      <c r="D15" s="62"/>
      <c r="G15" s="62"/>
      <c r="H15" s="62"/>
    </row>
    <row r="17" spans="2:8" ht="21" customHeight="1" x14ac:dyDescent="0.3">
      <c r="B17" s="65" t="s">
        <v>146</v>
      </c>
      <c r="C17" s="66"/>
      <c r="D17" s="66"/>
      <c r="E17" s="66"/>
      <c r="F17" s="66"/>
      <c r="G17" s="66"/>
      <c r="H17" s="66"/>
    </row>
    <row r="18" spans="2:8" ht="26.25" customHeight="1" x14ac:dyDescent="0.25">
      <c r="B18" s="56" t="s">
        <v>148</v>
      </c>
      <c r="C18" s="57"/>
      <c r="D18" s="57"/>
      <c r="E18" s="57"/>
      <c r="F18" s="57"/>
      <c r="G18" s="57"/>
      <c r="H18" s="57"/>
    </row>
    <row r="19" spans="2:8" ht="20.25" customHeight="1" x14ac:dyDescent="0.25">
      <c r="B19" s="57"/>
      <c r="C19" s="57"/>
      <c r="D19" s="57"/>
      <c r="E19" s="57"/>
      <c r="F19" s="57"/>
      <c r="G19" s="57"/>
      <c r="H19" s="57"/>
    </row>
    <row r="20" spans="2:8" ht="42" customHeight="1" x14ac:dyDescent="0.25"/>
    <row r="22" spans="2:8" x14ac:dyDescent="0.25">
      <c r="F22" s="8"/>
      <c r="G22" s="8"/>
      <c r="H22" s="8"/>
    </row>
    <row r="23" spans="2:8" x14ac:dyDescent="0.25">
      <c r="F23" s="9"/>
      <c r="G23" s="9"/>
      <c r="H23" s="9"/>
    </row>
  </sheetData>
  <sheetProtection algorithmName="SHA-512" hashValue="tIqCoJrGNWoBIVavQZ1HbMQ894ZRZVNxMD4hjLS88+q6pSAFjlvaBjfE5xnlQcsRr7uwxPI7UmZxxRdOadfDkw==" saltValue="+oouIzJCNVvT6iRwC2Q6eA==" spinCount="100000" sheet="1" objects="1" scenarios="1" selectLockedCells="1"/>
  <mergeCells count="21">
    <mergeCell ref="G15:H15"/>
    <mergeCell ref="C9:H9"/>
    <mergeCell ref="C7:H7"/>
    <mergeCell ref="G14:H14"/>
    <mergeCell ref="C13:D13"/>
    <mergeCell ref="B18:H19"/>
    <mergeCell ref="G1:H1"/>
    <mergeCell ref="D3:G4"/>
    <mergeCell ref="C10:D10"/>
    <mergeCell ref="C11:D11"/>
    <mergeCell ref="C2:H2"/>
    <mergeCell ref="G6:H6"/>
    <mergeCell ref="G10:H10"/>
    <mergeCell ref="G11:H11"/>
    <mergeCell ref="B17:H17"/>
    <mergeCell ref="C15:D15"/>
    <mergeCell ref="C12:D12"/>
    <mergeCell ref="C6:D6"/>
    <mergeCell ref="C14:D14"/>
    <mergeCell ref="G12:H12"/>
    <mergeCell ref="G13:H13"/>
  </mergeCells>
  <phoneticPr fontId="0" type="noConversion"/>
  <dataValidations count="1">
    <dataValidation type="list" allowBlank="1" showInputMessage="1" showErrorMessage="1" sqref="C6:D6 G6:H6" xr:uid="{E32004D1-F356-42F4-BF3E-7F74609252EA}">
      <formula1>Gaue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9A1E-C8C9-4FE4-8D64-855708912067}">
  <sheetPr codeName="Tabelle3"/>
  <dimension ref="A1:I22"/>
  <sheetViews>
    <sheetView workbookViewId="0">
      <selection activeCell="C44" sqref="C44"/>
    </sheetView>
  </sheetViews>
  <sheetFormatPr baseColWidth="10" defaultRowHeight="13.2" x14ac:dyDescent="0.25"/>
  <cols>
    <col min="1" max="1" width="26" bestFit="1" customWidth="1"/>
    <col min="2" max="2" width="4" bestFit="1" customWidth="1"/>
    <col min="3" max="3" width="22.44140625" bestFit="1" customWidth="1"/>
    <col min="4" max="4" width="7.33203125" style="15" bestFit="1" customWidth="1"/>
    <col min="5" max="5" width="6.88671875" bestFit="1" customWidth="1"/>
    <col min="6" max="6" width="7.88671875" bestFit="1" customWidth="1"/>
    <col min="7" max="7" width="5" bestFit="1" customWidth="1"/>
    <col min="8" max="8" width="2.33203125" bestFit="1" customWidth="1"/>
  </cols>
  <sheetData>
    <row r="1" spans="1:9" x14ac:dyDescent="0.25">
      <c r="A1" t="str">
        <f t="shared" ref="A1:A22" si="0">B1&amp;" "&amp;C1</f>
        <v>701 Allgäu</v>
      </c>
      <c r="B1" s="1">
        <v>701</v>
      </c>
      <c r="C1" t="s">
        <v>22</v>
      </c>
      <c r="D1" s="14" t="s">
        <v>7</v>
      </c>
      <c r="E1" s="14" t="s">
        <v>8</v>
      </c>
      <c r="F1" s="14" t="s">
        <v>44</v>
      </c>
      <c r="G1" s="14" t="s">
        <v>45</v>
      </c>
      <c r="H1" s="14" t="s">
        <v>130</v>
      </c>
      <c r="I1" s="14" t="s">
        <v>7</v>
      </c>
    </row>
    <row r="2" spans="1:9" x14ac:dyDescent="0.25">
      <c r="A2" t="str">
        <f t="shared" si="0"/>
        <v>702 Augsburg</v>
      </c>
      <c r="B2" s="1">
        <v>702</v>
      </c>
      <c r="C2" t="s">
        <v>23</v>
      </c>
      <c r="D2" s="14">
        <f ca="1">SUM(GAU!C7-14)</f>
        <v>2010</v>
      </c>
      <c r="E2" s="14">
        <f ca="1">SUM(GAU!C7-15)</f>
        <v>2009</v>
      </c>
      <c r="F2" s="14">
        <f ca="1">SUM(GAU!C7-17)</f>
        <v>2007</v>
      </c>
      <c r="G2">
        <f ca="1">SUM(GAU!C7-20)</f>
        <v>2004</v>
      </c>
      <c r="H2" s="1" t="s">
        <v>131</v>
      </c>
      <c r="I2" s="1" t="s">
        <v>8</v>
      </c>
    </row>
    <row r="3" spans="1:9" x14ac:dyDescent="0.25">
      <c r="A3" t="str">
        <f t="shared" si="0"/>
        <v>703 Babenhausen</v>
      </c>
      <c r="B3" s="1">
        <v>703</v>
      </c>
      <c r="C3" t="s">
        <v>24</v>
      </c>
      <c r="D3" s="15">
        <f ca="1">SUM(GAU!C7-13)</f>
        <v>2011</v>
      </c>
      <c r="E3" s="14">
        <f ca="1">SUM(GAU!C7-16)</f>
        <v>2008</v>
      </c>
      <c r="F3" s="14">
        <f ca="1">SUM(GAU!C7-18)</f>
        <v>2006</v>
      </c>
      <c r="G3">
        <f ca="1">G2+1</f>
        <v>2005</v>
      </c>
      <c r="H3" s="1" t="s">
        <v>132</v>
      </c>
      <c r="I3" s="1" t="s">
        <v>44</v>
      </c>
    </row>
    <row r="4" spans="1:9" x14ac:dyDescent="0.25">
      <c r="A4" t="str">
        <f t="shared" si="0"/>
        <v>704 Burgau</v>
      </c>
      <c r="B4" s="1">
        <v>704</v>
      </c>
      <c r="C4" t="s">
        <v>25</v>
      </c>
      <c r="D4" s="15">
        <f ca="1">SUM(GAU!C7-12)</f>
        <v>2012</v>
      </c>
      <c r="F4" s="14">
        <f ca="1">SUM(GAU!C7-19)</f>
        <v>2005</v>
      </c>
      <c r="G4">
        <f t="shared" ref="G4:G14" ca="1" si="1">G3+1</f>
        <v>2006</v>
      </c>
      <c r="H4" s="1" t="s">
        <v>133</v>
      </c>
      <c r="I4" s="1" t="s">
        <v>134</v>
      </c>
    </row>
    <row r="5" spans="1:9" x14ac:dyDescent="0.25">
      <c r="A5" t="str">
        <f t="shared" si="0"/>
        <v>705 Donau-Brenz-Egau</v>
      </c>
      <c r="B5" s="1">
        <v>705</v>
      </c>
      <c r="C5" t="s">
        <v>26</v>
      </c>
      <c r="D5" s="15">
        <f ca="1">SUM(GAU!C7-11)</f>
        <v>2013</v>
      </c>
      <c r="F5" s="14">
        <f ca="1">SUM(GAU!C7-20)</f>
        <v>2004</v>
      </c>
      <c r="G5">
        <f t="shared" ca="1" si="1"/>
        <v>2007</v>
      </c>
    </row>
    <row r="6" spans="1:9" x14ac:dyDescent="0.25">
      <c r="A6" t="str">
        <f t="shared" si="0"/>
        <v>706 Donau-Ries</v>
      </c>
      <c r="B6" s="1">
        <v>706</v>
      </c>
      <c r="C6" t="s">
        <v>27</v>
      </c>
      <c r="D6" s="15">
        <f ca="1">SUM(GAU!C7-10)</f>
        <v>2014</v>
      </c>
      <c r="G6">
        <f t="shared" ca="1" si="1"/>
        <v>2008</v>
      </c>
    </row>
    <row r="7" spans="1:9" x14ac:dyDescent="0.25">
      <c r="A7" t="str">
        <f t="shared" si="0"/>
        <v>707 Günzburg-Land</v>
      </c>
      <c r="B7" s="1">
        <v>707</v>
      </c>
      <c r="C7" t="s">
        <v>28</v>
      </c>
      <c r="D7" s="15">
        <f ca="1">SUM(GAU!C7-9)</f>
        <v>2015</v>
      </c>
      <c r="G7">
        <f t="shared" ca="1" si="1"/>
        <v>2009</v>
      </c>
    </row>
    <row r="8" spans="1:9" x14ac:dyDescent="0.25">
      <c r="A8" t="str">
        <f t="shared" si="0"/>
        <v>709 Iller-Illertissen</v>
      </c>
      <c r="B8" s="1">
        <v>709</v>
      </c>
      <c r="C8" t="s">
        <v>29</v>
      </c>
      <c r="D8" s="15">
        <f ca="1">SUM(GAU!C7-8)</f>
        <v>2016</v>
      </c>
      <c r="G8">
        <f t="shared" ca="1" si="1"/>
        <v>2010</v>
      </c>
    </row>
    <row r="9" spans="1:9" x14ac:dyDescent="0.25">
      <c r="A9" t="str">
        <f t="shared" si="0"/>
        <v>710 Kaufbeuren-Marktoberdorf</v>
      </c>
      <c r="B9" s="1">
        <v>710</v>
      </c>
      <c r="C9" t="s">
        <v>30</v>
      </c>
      <c r="G9">
        <f t="shared" ca="1" si="1"/>
        <v>2011</v>
      </c>
    </row>
    <row r="10" spans="1:9" x14ac:dyDescent="0.25">
      <c r="A10" t="str">
        <f t="shared" si="0"/>
        <v>711 Krumbach</v>
      </c>
      <c r="B10" s="1">
        <v>711</v>
      </c>
      <c r="C10" t="s">
        <v>31</v>
      </c>
      <c r="G10">
        <f t="shared" ca="1" si="1"/>
        <v>2012</v>
      </c>
    </row>
    <row r="11" spans="1:9" x14ac:dyDescent="0.25">
      <c r="A11" t="str">
        <f t="shared" si="0"/>
        <v>712 Lech-Wertach</v>
      </c>
      <c r="B11" s="1">
        <v>712</v>
      </c>
      <c r="C11" t="s">
        <v>32</v>
      </c>
      <c r="G11">
        <f t="shared" ca="1" si="1"/>
        <v>2013</v>
      </c>
    </row>
    <row r="12" spans="1:9" x14ac:dyDescent="0.25">
      <c r="A12" t="str">
        <f t="shared" si="0"/>
        <v>713 Memmingen</v>
      </c>
      <c r="B12" s="1">
        <v>713</v>
      </c>
      <c r="C12" t="s">
        <v>33</v>
      </c>
      <c r="G12">
        <f t="shared" ca="1" si="1"/>
        <v>2014</v>
      </c>
    </row>
    <row r="13" spans="1:9" x14ac:dyDescent="0.25">
      <c r="A13" t="str">
        <f t="shared" si="0"/>
        <v>714 Mindelheim</v>
      </c>
      <c r="B13" s="1">
        <v>714</v>
      </c>
      <c r="C13" t="s">
        <v>34</v>
      </c>
      <c r="G13">
        <f t="shared" ca="1" si="1"/>
        <v>2015</v>
      </c>
    </row>
    <row r="14" spans="1:9" x14ac:dyDescent="0.25">
      <c r="A14" t="str">
        <f t="shared" si="0"/>
        <v>715 Oberallgäu</v>
      </c>
      <c r="B14" s="1">
        <v>715</v>
      </c>
      <c r="C14" s="1" t="s">
        <v>36</v>
      </c>
      <c r="G14">
        <f t="shared" ca="1" si="1"/>
        <v>2016</v>
      </c>
    </row>
    <row r="15" spans="1:9" x14ac:dyDescent="0.25">
      <c r="A15" t="str">
        <f t="shared" si="0"/>
        <v>716 Ostallgäu</v>
      </c>
      <c r="B15" s="1">
        <v>716</v>
      </c>
      <c r="C15" t="s">
        <v>37</v>
      </c>
    </row>
    <row r="16" spans="1:9" x14ac:dyDescent="0.25">
      <c r="A16" t="str">
        <f t="shared" si="0"/>
        <v>717 Ottobeuren</v>
      </c>
      <c r="B16" s="1">
        <v>717</v>
      </c>
      <c r="C16" s="1" t="s">
        <v>38</v>
      </c>
    </row>
    <row r="17" spans="1:3" x14ac:dyDescent="0.25">
      <c r="A17" t="str">
        <f t="shared" si="0"/>
        <v>718 Riesgau-Nördlingen</v>
      </c>
      <c r="B17" s="1">
        <v>718</v>
      </c>
      <c r="C17" s="1" t="s">
        <v>39</v>
      </c>
    </row>
    <row r="18" spans="1:3" x14ac:dyDescent="0.25">
      <c r="A18" t="str">
        <f t="shared" si="0"/>
        <v>719 Rothtalgau Weissenhorn</v>
      </c>
      <c r="B18" s="1">
        <v>719</v>
      </c>
      <c r="C18" t="s">
        <v>40</v>
      </c>
    </row>
    <row r="19" spans="1:3" x14ac:dyDescent="0.25">
      <c r="A19" t="str">
        <f t="shared" si="0"/>
        <v>720 Türkheim</v>
      </c>
      <c r="B19" s="1">
        <v>720</v>
      </c>
      <c r="C19" t="s">
        <v>41</v>
      </c>
    </row>
    <row r="20" spans="1:3" x14ac:dyDescent="0.25">
      <c r="A20" t="str">
        <f t="shared" si="0"/>
        <v>721 Neu-Ulm</v>
      </c>
      <c r="B20" s="1">
        <v>721</v>
      </c>
      <c r="C20" t="s">
        <v>35</v>
      </c>
    </row>
    <row r="21" spans="1:3" x14ac:dyDescent="0.25">
      <c r="A21" t="str">
        <f t="shared" si="0"/>
        <v>722 Wertingen</v>
      </c>
      <c r="B21" s="1">
        <v>722</v>
      </c>
      <c r="C21" t="s">
        <v>42</v>
      </c>
    </row>
    <row r="22" spans="1:3" x14ac:dyDescent="0.25">
      <c r="A22" t="str">
        <f t="shared" si="0"/>
        <v>723 Westallgäu</v>
      </c>
      <c r="B22" s="1">
        <v>723</v>
      </c>
      <c r="C22" t="s">
        <v>43</v>
      </c>
    </row>
  </sheetData>
  <sortState xmlns:xlrd2="http://schemas.microsoft.com/office/spreadsheetml/2017/richdata2" ref="D2:D8">
    <sortCondition ref="D8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49D1-EBF6-423F-9655-B4D405B60E65}">
  <sheetPr codeName="Tabelle4"/>
  <dimension ref="B2:P45"/>
  <sheetViews>
    <sheetView showGridLines="0" showRowColHeaders="0" zoomScaleNormal="100" workbookViewId="0">
      <selection activeCell="D7" sqref="D7"/>
    </sheetView>
  </sheetViews>
  <sheetFormatPr baseColWidth="10" defaultRowHeight="13.2" x14ac:dyDescent="0.25"/>
  <cols>
    <col min="2" max="2" width="4.33203125" hidden="1" customWidth="1"/>
    <col min="3" max="3" width="3.88671875" hidden="1" customWidth="1"/>
    <col min="4" max="5" width="18.6640625" customWidth="1"/>
    <col min="6" max="7" width="10.6640625" customWidth="1"/>
    <col min="8" max="8" width="4.33203125" customWidth="1"/>
    <col min="9" max="9" width="5.6640625" customWidth="1"/>
    <col min="10" max="10" width="2.6640625" customWidth="1"/>
    <col min="11" max="11" width="4.33203125" hidden="1" customWidth="1"/>
    <col min="12" max="12" width="4.5546875" hidden="1" customWidth="1"/>
    <col min="13" max="14" width="18.6640625" customWidth="1"/>
    <col min="15" max="16" width="10.6640625" customWidth="1"/>
  </cols>
  <sheetData>
    <row r="2" spans="2:16" ht="28.2" x14ac:dyDescent="0.5">
      <c r="D2" s="73" t="s">
        <v>4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16" ht="17.399999999999999" x14ac:dyDescent="0.3">
      <c r="D4" s="72">
        <f>Gau_1</f>
        <v>0</v>
      </c>
      <c r="E4" s="72"/>
      <c r="F4" s="72"/>
      <c r="G4" s="72"/>
      <c r="M4" s="72">
        <f>Gau_2</f>
        <v>0</v>
      </c>
      <c r="N4" s="72"/>
      <c r="O4" s="72"/>
      <c r="P4" s="72"/>
    </row>
    <row r="5" spans="2:16" ht="21" x14ac:dyDescent="0.4">
      <c r="D5" s="71" t="s">
        <v>20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6" ht="15.6" x14ac:dyDescent="0.3">
      <c r="C6" s="17" t="s">
        <v>50</v>
      </c>
      <c r="D6" s="10" t="s">
        <v>1</v>
      </c>
      <c r="E6" s="10" t="s">
        <v>2</v>
      </c>
      <c r="F6" s="10" t="s">
        <v>3</v>
      </c>
      <c r="G6" s="11" t="s">
        <v>46</v>
      </c>
      <c r="L6" s="17" t="s">
        <v>50</v>
      </c>
      <c r="M6" s="17" t="s">
        <v>1</v>
      </c>
      <c r="N6" s="17" t="s">
        <v>2</v>
      </c>
      <c r="O6" s="17" t="s">
        <v>3</v>
      </c>
      <c r="P6" s="11" t="s">
        <v>46</v>
      </c>
    </row>
    <row r="7" spans="2:16" x14ac:dyDescent="0.25">
      <c r="B7" s="1" t="s">
        <v>67</v>
      </c>
      <c r="C7" s="16">
        <f>IFERROR(_xlfn.RANK.EQ(Schüler1[[#This Row],[Ergebnis]],Schüler1[Ergebnis],0),8)+(ROW(Schüler1[[#This Row],[ID]])-ROW(Schüler1[#Headers]))/10</f>
        <v>8.1</v>
      </c>
      <c r="D7" s="39"/>
      <c r="E7" s="39"/>
      <c r="F7" s="40"/>
      <c r="G7" s="41"/>
      <c r="K7" s="1" t="s">
        <v>75</v>
      </c>
      <c r="L7" s="16">
        <f>IFERROR(_xlfn.RANK.EQ(Schüler2[[#This Row],[Ergebnis]],Schüler2[Ergebnis],0),8)+(ROW(Schüler2[[#This Row],[ID]])-ROW(Schüler2[#Headers]))/10</f>
        <v>8.1</v>
      </c>
      <c r="M7" s="39"/>
      <c r="N7" s="39"/>
      <c r="O7" s="40"/>
      <c r="P7" s="41"/>
    </row>
    <row r="8" spans="2:16" x14ac:dyDescent="0.25">
      <c r="B8" s="1" t="s">
        <v>68</v>
      </c>
      <c r="C8" s="16">
        <f>IFERROR(_xlfn.RANK.EQ(Schüler1[[#This Row],[Ergebnis]],Schüler1[Ergebnis],0),8)+(ROW(Schüler1[[#This Row],[ID]])-ROW(Schüler1[#Headers]))/10</f>
        <v>8.1999999999999993</v>
      </c>
      <c r="D8" s="39"/>
      <c r="E8" s="39"/>
      <c r="F8" s="40"/>
      <c r="G8" s="41"/>
      <c r="K8" s="1" t="s">
        <v>76</v>
      </c>
      <c r="L8" s="16">
        <f>IFERROR(_xlfn.RANK.EQ(Schüler2[[#This Row],[Ergebnis]],Schüler2[Ergebnis],0),8)+(ROW(Schüler2[[#This Row],[ID]])-ROW(Schüler2[#Headers]))/10</f>
        <v>8.1999999999999993</v>
      </c>
      <c r="M8" s="39"/>
      <c r="N8" s="39"/>
      <c r="O8" s="40"/>
      <c r="P8" s="41"/>
    </row>
    <row r="9" spans="2:16" x14ac:dyDescent="0.25">
      <c r="B9" s="1" t="s">
        <v>69</v>
      </c>
      <c r="C9" s="16">
        <f>IFERROR(_xlfn.RANK.EQ(Schüler1[[#This Row],[Ergebnis]],Schüler1[Ergebnis],0),8)+(ROW(Schüler1[[#This Row],[ID]])-ROW(Schüler1[#Headers]))/10</f>
        <v>8.3000000000000007</v>
      </c>
      <c r="D9" s="39"/>
      <c r="E9" s="39"/>
      <c r="F9" s="40"/>
      <c r="G9" s="41"/>
      <c r="K9" s="1" t="s">
        <v>77</v>
      </c>
      <c r="L9" s="16">
        <f>IFERROR(_xlfn.RANK.EQ(Schüler2[[#This Row],[Ergebnis]],Schüler2[Ergebnis],0),8)+(ROW(Schüler2[[#This Row],[ID]])-ROW(Schüler2[#Headers]))/10</f>
        <v>8.3000000000000007</v>
      </c>
      <c r="M9" s="39"/>
      <c r="N9" s="39"/>
      <c r="O9" s="40"/>
      <c r="P9" s="41"/>
    </row>
    <row r="10" spans="2:16" x14ac:dyDescent="0.25">
      <c r="B10" s="1" t="s">
        <v>70</v>
      </c>
      <c r="C10" s="16">
        <f>IFERROR(_xlfn.RANK.EQ(Schüler1[[#This Row],[Ergebnis]],Schüler1[Ergebnis],0),8)+(ROW(Schüler1[[#This Row],[ID]])-ROW(Schüler1[#Headers]))/10</f>
        <v>8.4</v>
      </c>
      <c r="D10" s="39"/>
      <c r="E10" s="39"/>
      <c r="F10" s="40"/>
      <c r="G10" s="41"/>
      <c r="K10" s="1" t="s">
        <v>78</v>
      </c>
      <c r="L10" s="16">
        <f>IFERROR(_xlfn.RANK.EQ(Schüler2[[#This Row],[Ergebnis]],Schüler2[Ergebnis],0),8)+(ROW(Schüler2[[#This Row],[ID]])-ROW(Schüler2[#Headers]))/10</f>
        <v>8.4</v>
      </c>
      <c r="M10" s="39"/>
      <c r="N10" s="39"/>
      <c r="O10" s="40"/>
      <c r="P10" s="41"/>
    </row>
    <row r="11" spans="2:16" x14ac:dyDescent="0.25">
      <c r="B11" s="1" t="s">
        <v>71</v>
      </c>
      <c r="C11" s="16">
        <f>IFERROR(_xlfn.RANK.EQ(Schüler1[[#This Row],[Ergebnis]],Schüler1[Ergebnis],0),8)+(ROW(Schüler1[[#This Row],[ID]])-ROW(Schüler1[#Headers]))/10</f>
        <v>8.5</v>
      </c>
      <c r="D11" s="39"/>
      <c r="E11" s="39"/>
      <c r="F11" s="40"/>
      <c r="G11" s="41"/>
      <c r="K11" s="1" t="s">
        <v>79</v>
      </c>
      <c r="L11" s="16">
        <f>IFERROR(_xlfn.RANK.EQ(Schüler2[[#This Row],[Ergebnis]],Schüler2[Ergebnis],0),8)+(ROW(Schüler2[[#This Row],[ID]])-ROW(Schüler2[#Headers]))/10</f>
        <v>8.5</v>
      </c>
      <c r="M11" s="39"/>
      <c r="N11" s="39"/>
      <c r="O11" s="40"/>
      <c r="P11" s="41"/>
    </row>
    <row r="12" spans="2:16" x14ac:dyDescent="0.25">
      <c r="B12" s="1" t="s">
        <v>72</v>
      </c>
      <c r="C12" s="16">
        <f>IFERROR(_xlfn.RANK.EQ(Schüler1[[#This Row],[Ergebnis]],Schüler1[Ergebnis],0),8)+(ROW(Schüler1[[#This Row],[ID]])-ROW(Schüler1[#Headers]))/10</f>
        <v>8.6</v>
      </c>
      <c r="D12" s="39"/>
      <c r="E12" s="39"/>
      <c r="F12" s="40"/>
      <c r="G12" s="41"/>
      <c r="K12" s="1" t="s">
        <v>80</v>
      </c>
      <c r="L12" s="16">
        <f>IFERROR(_xlfn.RANK.EQ(Schüler2[[#This Row],[Ergebnis]],Schüler2[Ergebnis],0),8)+(ROW(Schüler2[[#This Row],[ID]])-ROW(Schüler2[#Headers]))/10</f>
        <v>8.6</v>
      </c>
      <c r="M12" s="39"/>
      <c r="N12" s="39"/>
      <c r="O12" s="40"/>
      <c r="P12" s="41"/>
    </row>
    <row r="13" spans="2:16" x14ac:dyDescent="0.25">
      <c r="B13" s="1" t="s">
        <v>73</v>
      </c>
      <c r="C13" s="16">
        <f>IFERROR(_xlfn.RANK.EQ(Schüler1[[#This Row],[Ergebnis]],Schüler1[Ergebnis],0),8)+(ROW(Schüler1[[#This Row],[ID]])-ROW(Schüler1[#Headers]))/10</f>
        <v>8.6999999999999993</v>
      </c>
      <c r="D13" s="39"/>
      <c r="E13" s="39"/>
      <c r="F13" s="40"/>
      <c r="G13" s="41"/>
      <c r="K13" s="1" t="s">
        <v>81</v>
      </c>
      <c r="L13" s="16">
        <f>IFERROR(_xlfn.RANK.EQ(Schüler2[[#This Row],[Ergebnis]],Schüler2[Ergebnis],0),8)+(ROW(Schüler2[[#This Row],[ID]])-ROW(Schüler2[#Headers]))/10</f>
        <v>8.6999999999999993</v>
      </c>
      <c r="M13" s="39"/>
      <c r="N13" s="39"/>
      <c r="O13" s="40"/>
      <c r="P13" s="41"/>
    </row>
    <row r="14" spans="2:16" x14ac:dyDescent="0.25">
      <c r="B14" s="1" t="s">
        <v>74</v>
      </c>
      <c r="C14" s="16">
        <f>IFERROR(_xlfn.RANK.EQ(Schüler1[[#This Row],[Ergebnis]],Schüler1[Ergebnis],0),8)+(ROW(Schüler1[[#This Row],[ID]])-ROW(Schüler1[#Headers]))/10</f>
        <v>8.8000000000000007</v>
      </c>
      <c r="D14" s="39"/>
      <c r="E14" s="39"/>
      <c r="F14" s="40"/>
      <c r="G14" s="41"/>
      <c r="K14" s="1" t="s">
        <v>82</v>
      </c>
      <c r="L14" s="16">
        <f>IFERROR(_xlfn.RANK.EQ(Schüler2[[#This Row],[Ergebnis]],Schüler2[Ergebnis],0),8)+(ROW(Schüler2[[#This Row],[ID]])-ROW(Schüler2[#Headers]))/10</f>
        <v>8.8000000000000007</v>
      </c>
      <c r="M14" s="39"/>
      <c r="N14" s="39"/>
      <c r="O14" s="40"/>
      <c r="P14" s="41"/>
    </row>
    <row r="16" spans="2:16" ht="21" x14ac:dyDescent="0.4">
      <c r="D16" s="71" t="s">
        <v>21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</row>
    <row r="17" spans="2:16" ht="15.6" x14ac:dyDescent="0.3">
      <c r="C17" s="17" t="s">
        <v>50</v>
      </c>
      <c r="D17" s="10" t="s">
        <v>1</v>
      </c>
      <c r="E17" s="10" t="s">
        <v>2</v>
      </c>
      <c r="F17" s="10" t="s">
        <v>3</v>
      </c>
      <c r="G17" s="11" t="s">
        <v>46</v>
      </c>
      <c r="L17" s="17" t="s">
        <v>50</v>
      </c>
      <c r="M17" s="17" t="s">
        <v>1</v>
      </c>
      <c r="N17" s="17" t="s">
        <v>2</v>
      </c>
      <c r="O17" s="17" t="s">
        <v>3</v>
      </c>
      <c r="P17" s="11" t="s">
        <v>46</v>
      </c>
    </row>
    <row r="18" spans="2:16" x14ac:dyDescent="0.25">
      <c r="B18" s="1" t="s">
        <v>83</v>
      </c>
      <c r="C18" s="16">
        <f>IFERROR(_xlfn.RANK.EQ(Jugend1[[#This Row],[Ergebnis]],Jugend1[Ergebnis],0),8)+(ROW(Jugend1[[#This Row],[ID]])-ROW(Jugend1[#Headers]))/10</f>
        <v>8.1</v>
      </c>
      <c r="D18" s="40"/>
      <c r="E18" s="40"/>
      <c r="F18" s="40"/>
      <c r="G18" s="41"/>
      <c r="K18" s="1" t="s">
        <v>91</v>
      </c>
      <c r="L18" s="16">
        <f>IFERROR(_xlfn.RANK.EQ(Jugend2[[#This Row],[Ergebnis]],Jugend2[Ergebnis],0),8)+(ROW(Jugend2[[#This Row],[ID]])-ROW(Jugend2[#Headers]))/10</f>
        <v>8.1</v>
      </c>
      <c r="M18" s="40"/>
      <c r="N18" s="40"/>
      <c r="O18" s="40"/>
      <c r="P18" s="41"/>
    </row>
    <row r="19" spans="2:16" x14ac:dyDescent="0.25">
      <c r="B19" s="1" t="s">
        <v>84</v>
      </c>
      <c r="C19" s="16">
        <f>IFERROR(_xlfn.RANK.EQ(Jugend1[[#This Row],[Ergebnis]],Jugend1[Ergebnis],0),8)+(ROW(Jugend1[[#This Row],[ID]])-ROW(Jugend1[#Headers]))/10</f>
        <v>8.1999999999999993</v>
      </c>
      <c r="D19" s="40"/>
      <c r="E19" s="40"/>
      <c r="F19" s="40"/>
      <c r="G19" s="41"/>
      <c r="K19" s="1" t="s">
        <v>92</v>
      </c>
      <c r="L19" s="16">
        <f>IFERROR(_xlfn.RANK.EQ(Jugend2[[#This Row],[Ergebnis]],Jugend2[Ergebnis],0),8)+(ROW(Jugend2[[#This Row],[ID]])-ROW(Jugend2[#Headers]))/10</f>
        <v>8.1999999999999993</v>
      </c>
      <c r="M19" s="40"/>
      <c r="N19" s="40"/>
      <c r="O19" s="40"/>
      <c r="P19" s="41"/>
    </row>
    <row r="20" spans="2:16" x14ac:dyDescent="0.25">
      <c r="B20" s="1" t="s">
        <v>85</v>
      </c>
      <c r="C20" s="16">
        <f>IFERROR(_xlfn.RANK.EQ(Jugend1[[#This Row],[Ergebnis]],Jugend1[Ergebnis],0),8)+(ROW(Jugend1[[#This Row],[ID]])-ROW(Jugend1[#Headers]))/10</f>
        <v>8.3000000000000007</v>
      </c>
      <c r="D20" s="40"/>
      <c r="E20" s="40"/>
      <c r="F20" s="40"/>
      <c r="G20" s="41"/>
      <c r="K20" s="1" t="s">
        <v>93</v>
      </c>
      <c r="L20" s="16">
        <f>IFERROR(_xlfn.RANK.EQ(Jugend2[[#This Row],[Ergebnis]],Jugend2[Ergebnis],0),8)+(ROW(Jugend2[[#This Row],[ID]])-ROW(Jugend2[#Headers]))/10</f>
        <v>8.3000000000000007</v>
      </c>
      <c r="M20" s="40"/>
      <c r="N20" s="40"/>
      <c r="O20" s="40"/>
      <c r="P20" s="41"/>
    </row>
    <row r="21" spans="2:16" x14ac:dyDescent="0.25">
      <c r="B21" s="1" t="s">
        <v>86</v>
      </c>
      <c r="C21" s="16">
        <f>IFERROR(_xlfn.RANK.EQ(Jugend1[[#This Row],[Ergebnis]],Jugend1[Ergebnis],0),8)+(ROW(Jugend1[[#This Row],[ID]])-ROW(Jugend1[#Headers]))/10</f>
        <v>8.4</v>
      </c>
      <c r="D21" s="40"/>
      <c r="E21" s="40"/>
      <c r="F21" s="40"/>
      <c r="G21" s="41"/>
      <c r="K21" s="1" t="s">
        <v>94</v>
      </c>
      <c r="L21" s="16">
        <f>IFERROR(_xlfn.RANK.EQ(Jugend2[[#This Row],[Ergebnis]],Jugend2[Ergebnis],0),8)+(ROW(Jugend2[[#This Row],[ID]])-ROW(Jugend2[#Headers]))/10</f>
        <v>8.4</v>
      </c>
      <c r="M21" s="40"/>
      <c r="N21" s="40"/>
      <c r="O21" s="40"/>
      <c r="P21" s="41"/>
    </row>
    <row r="22" spans="2:16" x14ac:dyDescent="0.25">
      <c r="B22" s="1" t="s">
        <v>87</v>
      </c>
      <c r="C22" s="16">
        <f>IFERROR(_xlfn.RANK.EQ(Jugend1[[#This Row],[Ergebnis]],Jugend1[Ergebnis],0),8)+(ROW(Jugend1[[#This Row],[ID]])-ROW(Jugend1[#Headers]))/10</f>
        <v>8.5</v>
      </c>
      <c r="D22" s="40"/>
      <c r="E22" s="40"/>
      <c r="F22" s="40"/>
      <c r="G22" s="41"/>
      <c r="K22" s="1" t="s">
        <v>95</v>
      </c>
      <c r="L22" s="16">
        <f>IFERROR(_xlfn.RANK.EQ(Jugend2[[#This Row],[Ergebnis]],Jugend2[Ergebnis],0),8)+(ROW(Jugend2[[#This Row],[ID]])-ROW(Jugend2[#Headers]))/10</f>
        <v>8.5</v>
      </c>
      <c r="M22" s="40"/>
      <c r="N22" s="40"/>
      <c r="O22" s="40"/>
      <c r="P22" s="41"/>
    </row>
    <row r="23" spans="2:16" x14ac:dyDescent="0.25">
      <c r="B23" s="1" t="s">
        <v>88</v>
      </c>
      <c r="C23" s="16">
        <f>IFERROR(_xlfn.RANK.EQ(Jugend1[[#This Row],[Ergebnis]],Jugend1[Ergebnis],0),8)+(ROW(Jugend1[[#This Row],[ID]])-ROW(Jugend1[#Headers]))/10</f>
        <v>8.6</v>
      </c>
      <c r="D23" s="40"/>
      <c r="E23" s="40"/>
      <c r="F23" s="40"/>
      <c r="G23" s="41"/>
      <c r="K23" s="1" t="s">
        <v>96</v>
      </c>
      <c r="L23" s="16">
        <f>IFERROR(_xlfn.RANK.EQ(Jugend2[[#This Row],[Ergebnis]],Jugend2[Ergebnis],0),8)+(ROW(Jugend2[[#This Row],[ID]])-ROW(Jugend2[#Headers]))/10</f>
        <v>8.6</v>
      </c>
      <c r="M23" s="40"/>
      <c r="N23" s="40"/>
      <c r="O23" s="40"/>
      <c r="P23" s="41"/>
    </row>
    <row r="24" spans="2:16" x14ac:dyDescent="0.25">
      <c r="B24" s="1" t="s">
        <v>89</v>
      </c>
      <c r="C24" s="16">
        <f>IFERROR(_xlfn.RANK.EQ(Jugend1[[#This Row],[Ergebnis]],Jugend1[Ergebnis],0),8)+(ROW(Jugend1[[#This Row],[ID]])-ROW(Jugend1[#Headers]))/10</f>
        <v>8.6999999999999993</v>
      </c>
      <c r="D24" s="40"/>
      <c r="E24" s="40"/>
      <c r="F24" s="40"/>
      <c r="G24" s="41"/>
      <c r="K24" s="1" t="s">
        <v>97</v>
      </c>
      <c r="L24" s="16">
        <f>IFERROR(_xlfn.RANK.EQ(Jugend2[[#This Row],[Ergebnis]],Jugend2[Ergebnis],0),8)+(ROW(Jugend2[[#This Row],[ID]])-ROW(Jugend2[#Headers]))/10</f>
        <v>8.6999999999999993</v>
      </c>
      <c r="M24" s="40"/>
      <c r="N24" s="40"/>
      <c r="O24" s="40"/>
      <c r="P24" s="41"/>
    </row>
    <row r="25" spans="2:16" x14ac:dyDescent="0.25">
      <c r="B25" s="1" t="s">
        <v>90</v>
      </c>
      <c r="C25" s="16">
        <f>IFERROR(_xlfn.RANK.EQ(Jugend1[[#This Row],[Ergebnis]],Jugend1[Ergebnis],0),8)+(ROW(Jugend1[[#This Row],[ID]])-ROW(Jugend1[#Headers]))/10</f>
        <v>8.8000000000000007</v>
      </c>
      <c r="D25" s="40"/>
      <c r="E25" s="40"/>
      <c r="F25" s="40"/>
      <c r="G25" s="41"/>
      <c r="K25" s="1" t="s">
        <v>98</v>
      </c>
      <c r="L25" s="16">
        <f>IFERROR(_xlfn.RANK.EQ(Jugend2[[#This Row],[Ergebnis]],Jugend2[Ergebnis],0),8)+(ROW(Jugend2[[#This Row],[ID]])-ROW(Jugend2[#Headers]))/10</f>
        <v>8.8000000000000007</v>
      </c>
      <c r="M25" s="40"/>
      <c r="N25" s="40"/>
      <c r="O25" s="40"/>
      <c r="P25" s="41"/>
    </row>
    <row r="27" spans="2:16" ht="21" x14ac:dyDescent="0.4">
      <c r="D27" s="71" t="s">
        <v>47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2:16" ht="15.6" x14ac:dyDescent="0.3">
      <c r="C28" s="17" t="s">
        <v>50</v>
      </c>
      <c r="D28" s="10" t="s">
        <v>1</v>
      </c>
      <c r="E28" s="10" t="s">
        <v>2</v>
      </c>
      <c r="F28" s="10" t="s">
        <v>3</v>
      </c>
      <c r="G28" s="11" t="s">
        <v>46</v>
      </c>
      <c r="L28" s="17" t="s">
        <v>50</v>
      </c>
      <c r="M28" s="17" t="s">
        <v>1</v>
      </c>
      <c r="N28" s="17" t="s">
        <v>2</v>
      </c>
      <c r="O28" s="17" t="s">
        <v>3</v>
      </c>
      <c r="P28" s="11" t="s">
        <v>46</v>
      </c>
    </row>
    <row r="29" spans="2:16" x14ac:dyDescent="0.25">
      <c r="B29" s="1" t="s">
        <v>99</v>
      </c>
      <c r="C29" s="16">
        <f>IFERROR(_xlfn.RANK.EQ(Junioren1[[#This Row],[Ergebnis]],Junioren1[Ergebnis],0),8)+(ROW(Junioren1[[#This Row],[ID]])-ROW(Junioren1[#Headers]))/10</f>
        <v>8.1</v>
      </c>
      <c r="D29" s="40"/>
      <c r="E29" s="40"/>
      <c r="F29" s="40"/>
      <c r="G29" s="41"/>
      <c r="K29" s="1" t="s">
        <v>100</v>
      </c>
      <c r="L29" s="16">
        <f>IFERROR(_xlfn.RANK.EQ(Junioren2[[#This Row],[Ergebnis]],Junioren2[Ergebnis],0),8)+(ROW(Junioren2[[#This Row],[ID]])-ROW(Junioren2[#Headers]))/10</f>
        <v>8.1</v>
      </c>
      <c r="M29" s="40"/>
      <c r="N29" s="40"/>
      <c r="O29" s="40"/>
      <c r="P29" s="41"/>
    </row>
    <row r="30" spans="2:16" x14ac:dyDescent="0.25">
      <c r="B30" s="1" t="s">
        <v>108</v>
      </c>
      <c r="C30" s="16">
        <f>IFERROR(_xlfn.RANK.EQ(Junioren1[[#This Row],[Ergebnis]],Junioren1[Ergebnis],0),8)+(ROW(Junioren1[[#This Row],[ID]])-ROW(Junioren1[#Headers]))/10</f>
        <v>8.1999999999999993</v>
      </c>
      <c r="D30" s="40"/>
      <c r="E30" s="40"/>
      <c r="F30" s="40"/>
      <c r="G30" s="41"/>
      <c r="K30" s="1" t="s">
        <v>101</v>
      </c>
      <c r="L30" s="16">
        <f>IFERROR(_xlfn.RANK.EQ(Junioren2[[#This Row],[Ergebnis]],Junioren2[Ergebnis],0),8)+(ROW(Junioren2[[#This Row],[ID]])-ROW(Junioren2[#Headers]))/10</f>
        <v>8.1999999999999993</v>
      </c>
      <c r="M30" s="40"/>
      <c r="N30" s="40"/>
      <c r="O30" s="40"/>
      <c r="P30" s="41"/>
    </row>
    <row r="31" spans="2:16" x14ac:dyDescent="0.25">
      <c r="B31" s="1" t="s">
        <v>109</v>
      </c>
      <c r="C31" s="16">
        <f>IFERROR(_xlfn.RANK.EQ(Junioren1[[#This Row],[Ergebnis]],Junioren1[Ergebnis],0),8)+(ROW(Junioren1[[#This Row],[ID]])-ROW(Junioren1[#Headers]))/10</f>
        <v>8.3000000000000007</v>
      </c>
      <c r="D31" s="40"/>
      <c r="E31" s="40"/>
      <c r="F31" s="40"/>
      <c r="G31" s="41"/>
      <c r="K31" s="1" t="s">
        <v>102</v>
      </c>
      <c r="L31" s="16">
        <f>IFERROR(_xlfn.RANK.EQ(Junioren2[[#This Row],[Ergebnis]],Junioren2[Ergebnis],0),8)+(ROW(Junioren2[[#This Row],[ID]])-ROW(Junioren2[#Headers]))/10</f>
        <v>8.3000000000000007</v>
      </c>
      <c r="M31" s="40"/>
      <c r="N31" s="40"/>
      <c r="O31" s="40"/>
      <c r="P31" s="41"/>
    </row>
    <row r="32" spans="2:16" x14ac:dyDescent="0.25">
      <c r="B32" s="1" t="s">
        <v>110</v>
      </c>
      <c r="C32" s="16">
        <f>IFERROR(_xlfn.RANK.EQ(Junioren1[[#This Row],[Ergebnis]],Junioren1[Ergebnis],0),8)+(ROW(Junioren1[[#This Row],[ID]])-ROW(Junioren1[#Headers]))/10</f>
        <v>8.4</v>
      </c>
      <c r="D32" s="40"/>
      <c r="E32" s="40"/>
      <c r="F32" s="40"/>
      <c r="G32" s="41"/>
      <c r="K32" s="1" t="s">
        <v>103</v>
      </c>
      <c r="L32" s="16">
        <f>IFERROR(_xlfn.RANK.EQ(Junioren2[[#This Row],[Ergebnis]],Junioren2[Ergebnis],0),8)+(ROW(Junioren2[[#This Row],[ID]])-ROW(Junioren2[#Headers]))/10</f>
        <v>8.4</v>
      </c>
      <c r="M32" s="40"/>
      <c r="N32" s="40"/>
      <c r="O32" s="40"/>
      <c r="P32" s="41"/>
    </row>
    <row r="33" spans="2:16" x14ac:dyDescent="0.25">
      <c r="B33" s="1" t="s">
        <v>111</v>
      </c>
      <c r="C33" s="16">
        <f>IFERROR(_xlfn.RANK.EQ(Junioren1[[#This Row],[Ergebnis]],Junioren1[Ergebnis],0),8)+(ROW(Junioren1[[#This Row],[ID]])-ROW(Junioren1[#Headers]))/10</f>
        <v>8.5</v>
      </c>
      <c r="D33" s="40"/>
      <c r="E33" s="40"/>
      <c r="F33" s="40"/>
      <c r="G33" s="41"/>
      <c r="K33" s="1" t="s">
        <v>104</v>
      </c>
      <c r="L33" s="16">
        <f>IFERROR(_xlfn.RANK.EQ(Junioren2[[#This Row],[Ergebnis]],Junioren2[Ergebnis],0),8)+(ROW(Junioren2[[#This Row],[ID]])-ROW(Junioren2[#Headers]))/10</f>
        <v>8.5</v>
      </c>
      <c r="M33" s="40"/>
      <c r="N33" s="40"/>
      <c r="O33" s="40"/>
      <c r="P33" s="41"/>
    </row>
    <row r="34" spans="2:16" x14ac:dyDescent="0.25">
      <c r="B34" s="1" t="s">
        <v>112</v>
      </c>
      <c r="C34" s="16">
        <f>IFERROR(_xlfn.RANK.EQ(Junioren1[[#This Row],[Ergebnis]],Junioren1[Ergebnis],0),8)+(ROW(Junioren1[[#This Row],[ID]])-ROW(Junioren1[#Headers]))/10</f>
        <v>8.6</v>
      </c>
      <c r="D34" s="40"/>
      <c r="E34" s="40"/>
      <c r="F34" s="40"/>
      <c r="G34" s="41"/>
      <c r="K34" s="1" t="s">
        <v>105</v>
      </c>
      <c r="L34" s="16">
        <f>IFERROR(_xlfn.RANK.EQ(Junioren2[[#This Row],[Ergebnis]],Junioren2[Ergebnis],0),8)+(ROW(Junioren2[[#This Row],[ID]])-ROW(Junioren2[#Headers]))/10</f>
        <v>8.6</v>
      </c>
      <c r="M34" s="40"/>
      <c r="N34" s="40"/>
      <c r="O34" s="40"/>
      <c r="P34" s="41"/>
    </row>
    <row r="35" spans="2:16" x14ac:dyDescent="0.25">
      <c r="B35" s="1" t="s">
        <v>113</v>
      </c>
      <c r="C35" s="16">
        <f>IFERROR(_xlfn.RANK.EQ(Junioren1[[#This Row],[Ergebnis]],Junioren1[Ergebnis],0),8)+(ROW(Junioren1[[#This Row],[ID]])-ROW(Junioren1[#Headers]))/10</f>
        <v>8.6999999999999993</v>
      </c>
      <c r="D35" s="40"/>
      <c r="E35" s="40"/>
      <c r="F35" s="40"/>
      <c r="G35" s="41"/>
      <c r="K35" s="1" t="s">
        <v>106</v>
      </c>
      <c r="L35" s="16">
        <f>IFERROR(_xlfn.RANK.EQ(Junioren2[[#This Row],[Ergebnis]],Junioren2[Ergebnis],0),8)+(ROW(Junioren2[[#This Row],[ID]])-ROW(Junioren2[#Headers]))/10</f>
        <v>8.6999999999999993</v>
      </c>
      <c r="M35" s="40"/>
      <c r="N35" s="40"/>
      <c r="O35" s="40"/>
      <c r="P35" s="41"/>
    </row>
    <row r="36" spans="2:16" x14ac:dyDescent="0.25">
      <c r="B36" s="1" t="s">
        <v>114</v>
      </c>
      <c r="C36" s="16">
        <f>IFERROR(_xlfn.RANK.EQ(Junioren1[[#This Row],[Ergebnis]],Junioren1[Ergebnis],0),8)+(ROW(Junioren1[[#This Row],[ID]])-ROW(Junioren1[#Headers]))/10</f>
        <v>8.8000000000000007</v>
      </c>
      <c r="D36" s="40"/>
      <c r="E36" s="40"/>
      <c r="F36" s="40"/>
      <c r="G36" s="41"/>
      <c r="K36" s="1" t="s">
        <v>107</v>
      </c>
      <c r="L36" s="16">
        <f>IFERROR(_xlfn.RANK.EQ(Junioren2[[#This Row],[Ergebnis]],Junioren2[Ergebnis],0),8)+(ROW(Junioren2[[#This Row],[ID]])-ROW(Junioren2[#Headers]))/10</f>
        <v>8.8000000000000007</v>
      </c>
      <c r="M36" s="40"/>
      <c r="N36" s="40"/>
      <c r="O36" s="40"/>
      <c r="P36" s="41"/>
    </row>
    <row r="38" spans="2:16" ht="21" x14ac:dyDescent="0.4">
      <c r="D38" s="71" t="s">
        <v>13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2:16" ht="15.6" x14ac:dyDescent="0.3">
      <c r="C39" s="17" t="s">
        <v>50</v>
      </c>
      <c r="D39" s="10" t="s">
        <v>1</v>
      </c>
      <c r="E39" s="10" t="s">
        <v>2</v>
      </c>
      <c r="F39" s="10" t="s">
        <v>3</v>
      </c>
      <c r="G39" s="11" t="s">
        <v>46</v>
      </c>
      <c r="L39" s="17" t="s">
        <v>50</v>
      </c>
      <c r="M39" s="17" t="s">
        <v>1</v>
      </c>
      <c r="N39" s="17" t="s">
        <v>2</v>
      </c>
      <c r="O39" s="17" t="s">
        <v>3</v>
      </c>
      <c r="P39" s="11" t="s">
        <v>46</v>
      </c>
    </row>
    <row r="40" spans="2:16" x14ac:dyDescent="0.25">
      <c r="B40" s="1" t="s">
        <v>115</v>
      </c>
      <c r="C40" s="16">
        <f>IFERROR(_xlfn.RANK.EQ(Pistole1[[#This Row],[Ergebnis]],Pistole1[Ergebnis],0),8)+(ROW(Pistole1[[#This Row],[ID]])-ROW(Pistole1[#Headers]))/10</f>
        <v>8.1</v>
      </c>
      <c r="D40" s="40"/>
      <c r="E40" s="40"/>
      <c r="F40" s="40"/>
      <c r="G40" s="41"/>
      <c r="K40" s="1" t="s">
        <v>116</v>
      </c>
      <c r="L40" s="16">
        <f>IFERROR(_xlfn.RANK.EQ(Pistole2[[#This Row],[Ergebnis]],Pistole2[Ergebnis],0),8)+(ROW(Pistole2[[#This Row],[ID]])-ROW(Pistole2[#Headers]))/10</f>
        <v>8.1</v>
      </c>
      <c r="M40" s="40"/>
      <c r="N40" s="40"/>
      <c r="O40" s="40"/>
      <c r="P40" s="41"/>
    </row>
    <row r="41" spans="2:16" x14ac:dyDescent="0.25">
      <c r="B41" s="1" t="s">
        <v>117</v>
      </c>
      <c r="C41" s="16">
        <f>IFERROR(_xlfn.RANK.EQ(Pistole1[[#This Row],[Ergebnis]],Pistole1[Ergebnis],0),8)+(ROW(Pistole1[[#This Row],[ID]])-ROW(Pistole1[#Headers]))/10</f>
        <v>8.1999999999999993</v>
      </c>
      <c r="D41" s="40"/>
      <c r="E41" s="40"/>
      <c r="F41" s="40"/>
      <c r="G41" s="41"/>
      <c r="K41" s="1" t="s">
        <v>122</v>
      </c>
      <c r="L41" s="16">
        <f>IFERROR(_xlfn.RANK.EQ(Pistole2[[#This Row],[Ergebnis]],Pistole2[Ergebnis],0),8)+(ROW(Pistole2[[#This Row],[ID]])-ROW(Pistole2[#Headers]))/10</f>
        <v>8.1999999999999993</v>
      </c>
      <c r="M41" s="40"/>
      <c r="N41" s="40"/>
      <c r="O41" s="40"/>
      <c r="P41" s="41"/>
    </row>
    <row r="42" spans="2:16" x14ac:dyDescent="0.25">
      <c r="B42" s="1" t="s">
        <v>118</v>
      </c>
      <c r="C42" s="16">
        <f>IFERROR(_xlfn.RANK.EQ(Pistole1[[#This Row],[Ergebnis]],Pistole1[Ergebnis],0),8)+(ROW(Pistole1[[#This Row],[ID]])-ROW(Pistole1[#Headers]))/10</f>
        <v>8.3000000000000007</v>
      </c>
      <c r="D42" s="40"/>
      <c r="E42" s="40"/>
      <c r="F42" s="40"/>
      <c r="G42" s="41"/>
      <c r="K42" s="1" t="s">
        <v>123</v>
      </c>
      <c r="L42" s="16">
        <f>IFERROR(_xlfn.RANK.EQ(Pistole2[[#This Row],[Ergebnis]],Pistole2[Ergebnis],0),8)+(ROW(Pistole2[[#This Row],[ID]])-ROW(Pistole2[#Headers]))/10</f>
        <v>8.3000000000000007</v>
      </c>
      <c r="M42" s="40"/>
      <c r="N42" s="40"/>
      <c r="O42" s="40"/>
      <c r="P42" s="41"/>
    </row>
    <row r="43" spans="2:16" x14ac:dyDescent="0.25">
      <c r="B43" s="1" t="s">
        <v>119</v>
      </c>
      <c r="C43" s="16">
        <f>IFERROR(_xlfn.RANK.EQ(Pistole1[[#This Row],[Ergebnis]],Pistole1[Ergebnis],0),8)+(ROW(Pistole1[[#This Row],[ID]])-ROW(Pistole1[#Headers]))/10</f>
        <v>8.4</v>
      </c>
      <c r="D43" s="40"/>
      <c r="E43" s="40"/>
      <c r="F43" s="40"/>
      <c r="G43" s="41"/>
      <c r="K43" s="1" t="s">
        <v>124</v>
      </c>
      <c r="L43" s="16">
        <f>IFERROR(_xlfn.RANK.EQ(Pistole2[[#This Row],[Ergebnis]],Pistole2[Ergebnis],0),8)+(ROW(Pistole2[[#This Row],[ID]])-ROW(Pistole2[#Headers]))/10</f>
        <v>8.4</v>
      </c>
      <c r="M43" s="40"/>
      <c r="N43" s="40"/>
      <c r="O43" s="40"/>
      <c r="P43" s="41"/>
    </row>
    <row r="44" spans="2:16" x14ac:dyDescent="0.25">
      <c r="B44" s="1" t="s">
        <v>120</v>
      </c>
      <c r="C44" s="16">
        <f>IFERROR(_xlfn.RANK.EQ(Pistole1[[#This Row],[Ergebnis]],Pistole1[Ergebnis],0),8)+(ROW(Pistole1[[#This Row],[ID]])-ROW(Pistole1[#Headers]))/10</f>
        <v>8.5</v>
      </c>
      <c r="D44" s="40"/>
      <c r="E44" s="40"/>
      <c r="F44" s="40"/>
      <c r="G44" s="41"/>
      <c r="K44" s="1" t="s">
        <v>125</v>
      </c>
      <c r="L44" s="16">
        <f>IFERROR(_xlfn.RANK.EQ(Pistole2[[#This Row],[Ergebnis]],Pistole2[Ergebnis],0),8)+(ROW(Pistole2[[#This Row],[ID]])-ROW(Pistole2[#Headers]))/10</f>
        <v>8.5</v>
      </c>
      <c r="M44" s="40"/>
      <c r="N44" s="40"/>
      <c r="O44" s="40"/>
      <c r="P44" s="41"/>
    </row>
    <row r="45" spans="2:16" hidden="1" x14ac:dyDescent="0.25">
      <c r="B45" s="1" t="s">
        <v>121</v>
      </c>
      <c r="C45" s="16">
        <f>IFERROR(_xlfn.RANK.EQ(Pistole1[[#This Row],[Ergebnis]],Pistole1[Ergebnis],0),8)+(ROW(Pistole1[[#This Row],[ID]])-ROW(Pistole1[#Headers]))/10</f>
        <v>8.6</v>
      </c>
      <c r="D45" s="40"/>
      <c r="E45" s="40"/>
      <c r="F45" s="40"/>
      <c r="G45" s="41"/>
      <c r="K45" s="1" t="s">
        <v>126</v>
      </c>
      <c r="L45" s="16">
        <f>IFERROR(_xlfn.RANK.EQ(Pistole2[[#This Row],[Ergebnis]],Pistole2[Ergebnis],0),8)+(ROW(Pistole2[[#This Row],[ID]])-ROW(Pistole2[#Headers]))/10</f>
        <v>8.6</v>
      </c>
      <c r="M45" s="40"/>
      <c r="N45" s="40"/>
      <c r="O45" s="40"/>
      <c r="P45" s="41"/>
    </row>
  </sheetData>
  <sheetProtection algorithmName="SHA-512" hashValue="CT9HTOtrPfqh1Mb9eiC/OvHa6NOZfpom2HROD6puhFrcW1bvvqRIB7FPIthG9WjMd3vahOoEdGxJdoLCLx04cQ==" saltValue="I4ehX3nbK0hpZa+6TYZiCA==" spinCount="100000" sheet="1" objects="1" scenarios="1" selectLockedCells="1"/>
  <mergeCells count="7">
    <mergeCell ref="D38:P38"/>
    <mergeCell ref="D4:G4"/>
    <mergeCell ref="D5:P5"/>
    <mergeCell ref="D2:P2"/>
    <mergeCell ref="M4:P4"/>
    <mergeCell ref="D16:P16"/>
    <mergeCell ref="D27:P27"/>
  </mergeCells>
  <phoneticPr fontId="22" type="noConversion"/>
  <dataValidations count="4">
    <dataValidation type="list" allowBlank="1" showInputMessage="1" showErrorMessage="1" sqref="O7:O14 F7:F14" xr:uid="{39BC9EC1-4CAE-4F48-AB7A-314F88911A14}">
      <formula1>Schüler</formula1>
    </dataValidation>
    <dataValidation type="list" allowBlank="1" showInputMessage="1" showErrorMessage="1" sqref="F18:F25 O18:O25" xr:uid="{F3962799-6247-4425-8F48-E669FAE3EA2A}">
      <formula1>Jugend</formula1>
    </dataValidation>
    <dataValidation type="list" allowBlank="1" showInputMessage="1" showErrorMessage="1" sqref="F29:F36 O29:O36" xr:uid="{466071BC-41EF-4138-8452-C45FEA09BFEE}">
      <formula1>Junioren</formula1>
    </dataValidation>
    <dataValidation type="list" allowBlank="1" showInputMessage="1" showErrorMessage="1" sqref="F40:F45 O40:O45" xr:uid="{6B94A126-FB64-459F-8BAA-F0D269A17A97}">
      <formula1>LP</formula1>
    </dataValidation>
  </dataValidations>
  <pageMargins left="0.7" right="0.7" top="0.78740157499999996" bottom="0.78740157499999996" header="0.3" footer="0.3"/>
  <pageSetup paperSize="9" scale="51" orientation="portrait" r:id="rId1"/>
  <drawing r:id="rId2"/>
  <picture r:id="rId3"/>
  <tableParts count="8"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4A7F-AEBF-4EE2-8A05-6AB851D1B765}">
  <sheetPr codeName="Tabelle5"/>
  <dimension ref="B2:P45"/>
  <sheetViews>
    <sheetView showGridLines="0" showRowColHeaders="0" zoomScaleNormal="100" workbookViewId="0">
      <selection activeCell="D7" sqref="D7"/>
    </sheetView>
  </sheetViews>
  <sheetFormatPr baseColWidth="10" defaultRowHeight="13.2" x14ac:dyDescent="0.25"/>
  <cols>
    <col min="2" max="2" width="4.33203125" hidden="1" customWidth="1"/>
    <col min="3" max="3" width="3.88671875" hidden="1" customWidth="1"/>
    <col min="4" max="5" width="18.6640625" customWidth="1"/>
    <col min="6" max="7" width="10.6640625" customWidth="1"/>
    <col min="8" max="8" width="4.33203125" customWidth="1"/>
    <col min="9" max="9" width="5.6640625" customWidth="1"/>
    <col min="10" max="10" width="2.6640625" customWidth="1"/>
    <col min="11" max="11" width="4.33203125" hidden="1" customWidth="1"/>
    <col min="12" max="12" width="4.5546875" hidden="1" customWidth="1"/>
    <col min="13" max="14" width="18.6640625" customWidth="1"/>
    <col min="15" max="16" width="10.6640625" customWidth="1"/>
  </cols>
  <sheetData>
    <row r="2" spans="2:16" ht="28.2" x14ac:dyDescent="0.5">
      <c r="D2" s="73" t="s">
        <v>5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16" ht="17.399999999999999" x14ac:dyDescent="0.3">
      <c r="D4" s="72">
        <f>GAU!C6</f>
        <v>0</v>
      </c>
      <c r="E4" s="72"/>
      <c r="F4" s="72"/>
      <c r="G4" s="72"/>
      <c r="M4" s="72">
        <f>GAU!G6</f>
        <v>0</v>
      </c>
      <c r="N4" s="72"/>
      <c r="O4" s="72"/>
      <c r="P4" s="72"/>
    </row>
    <row r="5" spans="2:16" ht="21" x14ac:dyDescent="0.4">
      <c r="D5" s="71" t="s">
        <v>20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6" ht="15.6" x14ac:dyDescent="0.3">
      <c r="C6" s="17" t="s">
        <v>50</v>
      </c>
      <c r="D6" s="10" t="s">
        <v>1</v>
      </c>
      <c r="E6" s="10" t="s">
        <v>2</v>
      </c>
      <c r="F6" s="10" t="s">
        <v>3</v>
      </c>
      <c r="G6" s="11" t="s">
        <v>46</v>
      </c>
      <c r="L6" s="17" t="s">
        <v>50</v>
      </c>
      <c r="M6" s="17" t="s">
        <v>1</v>
      </c>
      <c r="N6" s="17" t="s">
        <v>2</v>
      </c>
      <c r="O6" s="17" t="s">
        <v>3</v>
      </c>
      <c r="P6" s="11" t="s">
        <v>46</v>
      </c>
    </row>
    <row r="7" spans="2:16" x14ac:dyDescent="0.25">
      <c r="B7" s="1" t="s">
        <v>67</v>
      </c>
      <c r="C7" s="16">
        <f>IFERROR(_xlfn.RANK.EQ(Schüler1R[[#This Row],[Ergebnis]],Schüler1R[Ergebnis],0),8)+(ROW(Schüler1R[[#This Row],[ID]])-ROW(Schüler1R[#Headers]))/10</f>
        <v>8.1</v>
      </c>
      <c r="D7" s="39"/>
      <c r="E7" s="39"/>
      <c r="F7" s="40"/>
      <c r="G7" s="41"/>
      <c r="K7" s="1" t="s">
        <v>75</v>
      </c>
      <c r="L7" s="16">
        <f>IFERROR(_xlfn.RANK.EQ(Schüler2R[[#This Row],[Ergebnis]],Schüler2R[Ergebnis],0),8)+(ROW(Schüler2R[[#This Row],[ID]])-ROW(Schüler2R[#Headers]))/10</f>
        <v>8.1</v>
      </c>
      <c r="M7" s="39"/>
      <c r="N7" s="39"/>
      <c r="O7" s="40"/>
      <c r="P7" s="41"/>
    </row>
    <row r="8" spans="2:16" x14ac:dyDescent="0.25">
      <c r="B8" s="1" t="s">
        <v>68</v>
      </c>
      <c r="C8" s="16">
        <f>IFERROR(_xlfn.RANK.EQ(Schüler1R[[#This Row],[Ergebnis]],Schüler1R[Ergebnis],0),8)+(ROW(Schüler1R[[#This Row],[ID]])-ROW(Schüler1R[#Headers]))/10</f>
        <v>8.1999999999999993</v>
      </c>
      <c r="D8" s="39"/>
      <c r="E8" s="39"/>
      <c r="F8" s="40"/>
      <c r="G8" s="41"/>
      <c r="K8" s="1" t="s">
        <v>76</v>
      </c>
      <c r="L8" s="16">
        <f>IFERROR(_xlfn.RANK.EQ(Schüler2R[[#This Row],[Ergebnis]],Schüler2R[Ergebnis],0),8)+(ROW(Schüler2R[[#This Row],[ID]])-ROW(Schüler2R[#Headers]))/10</f>
        <v>8.1999999999999993</v>
      </c>
      <c r="M8" s="39"/>
      <c r="N8" s="39"/>
      <c r="O8" s="40"/>
      <c r="P8" s="41"/>
    </row>
    <row r="9" spans="2:16" x14ac:dyDescent="0.25">
      <c r="B9" s="1" t="s">
        <v>69</v>
      </c>
      <c r="C9" s="16">
        <f>IFERROR(_xlfn.RANK.EQ(Schüler1R[[#This Row],[Ergebnis]],Schüler1R[Ergebnis],0),8)+(ROW(Schüler1R[[#This Row],[ID]])-ROW(Schüler1R[#Headers]))/10</f>
        <v>8.3000000000000007</v>
      </c>
      <c r="D9" s="39"/>
      <c r="E9" s="39"/>
      <c r="F9" s="40"/>
      <c r="G9" s="41"/>
      <c r="K9" s="1" t="s">
        <v>77</v>
      </c>
      <c r="L9" s="16">
        <f>IFERROR(_xlfn.RANK.EQ(Schüler2R[[#This Row],[Ergebnis]],Schüler2R[Ergebnis],0),8)+(ROW(Schüler2R[[#This Row],[ID]])-ROW(Schüler2R[#Headers]))/10</f>
        <v>8.3000000000000007</v>
      </c>
      <c r="M9" s="39"/>
      <c r="N9" s="39"/>
      <c r="O9" s="40"/>
      <c r="P9" s="41"/>
    </row>
    <row r="10" spans="2:16" x14ac:dyDescent="0.25">
      <c r="B10" s="1" t="s">
        <v>70</v>
      </c>
      <c r="C10" s="16">
        <f>IFERROR(_xlfn.RANK.EQ(Schüler1R[[#This Row],[Ergebnis]],Schüler1R[Ergebnis],0),8)+(ROW(Schüler1R[[#This Row],[ID]])-ROW(Schüler1R[#Headers]))/10</f>
        <v>8.4</v>
      </c>
      <c r="D10" s="39"/>
      <c r="E10" s="39"/>
      <c r="F10" s="40"/>
      <c r="G10" s="41"/>
      <c r="K10" s="1" t="s">
        <v>78</v>
      </c>
      <c r="L10" s="16">
        <f>IFERROR(_xlfn.RANK.EQ(Schüler2R[[#This Row],[Ergebnis]],Schüler2R[Ergebnis],0),8)+(ROW(Schüler2R[[#This Row],[ID]])-ROW(Schüler2R[#Headers]))/10</f>
        <v>8.4</v>
      </c>
      <c r="M10" s="39"/>
      <c r="N10" s="39"/>
      <c r="O10" s="40"/>
      <c r="P10" s="41"/>
    </row>
    <row r="11" spans="2:16" x14ac:dyDescent="0.25">
      <c r="B11" s="1" t="s">
        <v>71</v>
      </c>
      <c r="C11" s="16">
        <f>IFERROR(_xlfn.RANK.EQ(Schüler1R[[#This Row],[Ergebnis]],Schüler1R[Ergebnis],0),8)+(ROW(Schüler1R[[#This Row],[ID]])-ROW(Schüler1R[#Headers]))/10</f>
        <v>8.5</v>
      </c>
      <c r="D11" s="39"/>
      <c r="E11" s="39"/>
      <c r="F11" s="40"/>
      <c r="G11" s="41"/>
      <c r="K11" s="1" t="s">
        <v>79</v>
      </c>
      <c r="L11" s="16">
        <f>IFERROR(_xlfn.RANK.EQ(Schüler2R[[#This Row],[Ergebnis]],Schüler2R[Ergebnis],0),8)+(ROW(Schüler2R[[#This Row],[ID]])-ROW(Schüler2R[#Headers]))/10</f>
        <v>8.5</v>
      </c>
      <c r="M11" s="39"/>
      <c r="N11" s="39"/>
      <c r="O11" s="40"/>
      <c r="P11" s="41"/>
    </row>
    <row r="12" spans="2:16" x14ac:dyDescent="0.25">
      <c r="B12" s="1" t="s">
        <v>72</v>
      </c>
      <c r="C12" s="16">
        <f>IFERROR(_xlfn.RANK.EQ(Schüler1R[[#This Row],[Ergebnis]],Schüler1R[Ergebnis],0),8)+(ROW(Schüler1R[[#This Row],[ID]])-ROW(Schüler1R[#Headers]))/10</f>
        <v>8.6</v>
      </c>
      <c r="D12" s="39"/>
      <c r="E12" s="39"/>
      <c r="F12" s="40"/>
      <c r="G12" s="41"/>
      <c r="K12" s="1" t="s">
        <v>80</v>
      </c>
      <c r="L12" s="16">
        <f>IFERROR(_xlfn.RANK.EQ(Schüler2R[[#This Row],[Ergebnis]],Schüler2R[Ergebnis],0),8)+(ROW(Schüler2R[[#This Row],[ID]])-ROW(Schüler2R[#Headers]))/10</f>
        <v>8.6</v>
      </c>
      <c r="M12" s="39"/>
      <c r="N12" s="39"/>
      <c r="O12" s="40"/>
      <c r="P12" s="41"/>
    </row>
    <row r="13" spans="2:16" x14ac:dyDescent="0.25">
      <c r="B13" s="1" t="s">
        <v>73</v>
      </c>
      <c r="C13" s="16">
        <f>IFERROR(_xlfn.RANK.EQ(Schüler1R[[#This Row],[Ergebnis]],Schüler1R[Ergebnis],0),8)+(ROW(Schüler1R[[#This Row],[ID]])-ROW(Schüler1R[#Headers]))/10</f>
        <v>8.6999999999999993</v>
      </c>
      <c r="D13" s="39"/>
      <c r="E13" s="39"/>
      <c r="F13" s="40"/>
      <c r="G13" s="41"/>
      <c r="K13" s="1" t="s">
        <v>81</v>
      </c>
      <c r="L13" s="16">
        <f>IFERROR(_xlfn.RANK.EQ(Schüler2R[[#This Row],[Ergebnis]],Schüler2R[Ergebnis],0),8)+(ROW(Schüler2R[[#This Row],[ID]])-ROW(Schüler2R[#Headers]))/10</f>
        <v>8.6999999999999993</v>
      </c>
      <c r="M13" s="39"/>
      <c r="N13" s="39"/>
      <c r="O13" s="40"/>
      <c r="P13" s="41"/>
    </row>
    <row r="14" spans="2:16" x14ac:dyDescent="0.25">
      <c r="B14" s="1" t="s">
        <v>74</v>
      </c>
      <c r="C14" s="16">
        <f>IFERROR(_xlfn.RANK.EQ(Schüler1R[[#This Row],[Ergebnis]],Schüler1R[Ergebnis],0),8)+(ROW(Schüler1R[[#This Row],[ID]])-ROW(Schüler1R[#Headers]))/10</f>
        <v>8.8000000000000007</v>
      </c>
      <c r="D14" s="39"/>
      <c r="E14" s="39"/>
      <c r="F14" s="40"/>
      <c r="G14" s="41"/>
      <c r="K14" s="1" t="s">
        <v>82</v>
      </c>
      <c r="L14" s="16">
        <f>IFERROR(_xlfn.RANK.EQ(Schüler2R[[#This Row],[Ergebnis]],Schüler2R[Ergebnis],0),8)+(ROW(Schüler2R[[#This Row],[ID]])-ROW(Schüler2R[#Headers]))/10</f>
        <v>8.8000000000000007</v>
      </c>
      <c r="M14" s="39"/>
      <c r="N14" s="39"/>
      <c r="O14" s="40"/>
      <c r="P14" s="41"/>
    </row>
    <row r="16" spans="2:16" ht="21" x14ac:dyDescent="0.4">
      <c r="D16" s="71" t="s">
        <v>21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</row>
    <row r="17" spans="2:16" ht="15.6" x14ac:dyDescent="0.3">
      <c r="C17" s="17" t="s">
        <v>50</v>
      </c>
      <c r="D17" s="10" t="s">
        <v>1</v>
      </c>
      <c r="E17" s="10" t="s">
        <v>2</v>
      </c>
      <c r="F17" s="10" t="s">
        <v>3</v>
      </c>
      <c r="G17" s="11" t="s">
        <v>46</v>
      </c>
      <c r="L17" s="17" t="s">
        <v>50</v>
      </c>
      <c r="M17" s="17" t="s">
        <v>1</v>
      </c>
      <c r="N17" s="17" t="s">
        <v>2</v>
      </c>
      <c r="O17" s="17" t="s">
        <v>3</v>
      </c>
      <c r="P17" s="11" t="s">
        <v>46</v>
      </c>
    </row>
    <row r="18" spans="2:16" x14ac:dyDescent="0.25">
      <c r="B18" s="1" t="s">
        <v>83</v>
      </c>
      <c r="C18" s="16">
        <f>IFERROR(_xlfn.RANK.EQ(Jugend1R[[#This Row],[Ergebnis]],Jugend1R[Ergebnis],0),8)+(ROW(Jugend1R[[#This Row],[ID]])-ROW(Jugend1R[#Headers]))/10</f>
        <v>8.1</v>
      </c>
      <c r="D18" s="40"/>
      <c r="E18" s="40"/>
      <c r="F18" s="40"/>
      <c r="G18" s="41"/>
      <c r="K18" s="1" t="s">
        <v>91</v>
      </c>
      <c r="L18" s="16">
        <f>IFERROR(_xlfn.RANK.EQ(Jugend2R[[#This Row],[Ergebnis]],Jugend2R[Ergebnis],0),8)+(ROW(Jugend2R[[#This Row],[ID]])-ROW(Jugend2R[#Headers]))/10</f>
        <v>8.1</v>
      </c>
      <c r="M18" s="40"/>
      <c r="N18" s="40"/>
      <c r="O18" s="40"/>
      <c r="P18" s="41"/>
    </row>
    <row r="19" spans="2:16" x14ac:dyDescent="0.25">
      <c r="B19" s="1" t="s">
        <v>84</v>
      </c>
      <c r="C19" s="16">
        <f>IFERROR(_xlfn.RANK.EQ(Jugend1R[[#This Row],[Ergebnis]],Jugend1R[Ergebnis],0),8)+(ROW(Jugend1R[[#This Row],[ID]])-ROW(Jugend1R[#Headers]))/10</f>
        <v>8.1999999999999993</v>
      </c>
      <c r="D19" s="40"/>
      <c r="E19" s="40"/>
      <c r="F19" s="40"/>
      <c r="G19" s="41"/>
      <c r="K19" s="1" t="s">
        <v>92</v>
      </c>
      <c r="L19" s="16">
        <f>IFERROR(_xlfn.RANK.EQ(Jugend2R[[#This Row],[Ergebnis]],Jugend2R[Ergebnis],0),8)+(ROW(Jugend2R[[#This Row],[ID]])-ROW(Jugend2R[#Headers]))/10</f>
        <v>8.1999999999999993</v>
      </c>
      <c r="M19" s="40"/>
      <c r="N19" s="40"/>
      <c r="O19" s="40"/>
      <c r="P19" s="41"/>
    </row>
    <row r="20" spans="2:16" x14ac:dyDescent="0.25">
      <c r="B20" s="1" t="s">
        <v>85</v>
      </c>
      <c r="C20" s="16">
        <f>IFERROR(_xlfn.RANK.EQ(Jugend1R[[#This Row],[Ergebnis]],Jugend1R[Ergebnis],0),8)+(ROW(Jugend1R[[#This Row],[ID]])-ROW(Jugend1R[#Headers]))/10</f>
        <v>8.3000000000000007</v>
      </c>
      <c r="D20" s="40"/>
      <c r="E20" s="40"/>
      <c r="F20" s="40"/>
      <c r="G20" s="41"/>
      <c r="K20" s="1" t="s">
        <v>93</v>
      </c>
      <c r="L20" s="16">
        <f>IFERROR(_xlfn.RANK.EQ(Jugend2R[[#This Row],[Ergebnis]],Jugend2R[Ergebnis],0),8)+(ROW(Jugend2R[[#This Row],[ID]])-ROW(Jugend2R[#Headers]))/10</f>
        <v>8.3000000000000007</v>
      </c>
      <c r="M20" s="40"/>
      <c r="N20" s="40"/>
      <c r="O20" s="40"/>
      <c r="P20" s="41"/>
    </row>
    <row r="21" spans="2:16" x14ac:dyDescent="0.25">
      <c r="B21" s="1" t="s">
        <v>86</v>
      </c>
      <c r="C21" s="16">
        <f>IFERROR(_xlfn.RANK.EQ(Jugend1R[[#This Row],[Ergebnis]],Jugend1R[Ergebnis],0),8)+(ROW(Jugend1R[[#This Row],[ID]])-ROW(Jugend1R[#Headers]))/10</f>
        <v>8.4</v>
      </c>
      <c r="D21" s="40"/>
      <c r="E21" s="40"/>
      <c r="F21" s="40"/>
      <c r="G21" s="41"/>
      <c r="K21" s="1" t="s">
        <v>94</v>
      </c>
      <c r="L21" s="16">
        <f>IFERROR(_xlfn.RANK.EQ(Jugend2R[[#This Row],[Ergebnis]],Jugend2R[Ergebnis],0),8)+(ROW(Jugend2R[[#This Row],[ID]])-ROW(Jugend2R[#Headers]))/10</f>
        <v>8.4</v>
      </c>
      <c r="M21" s="40"/>
      <c r="N21" s="40"/>
      <c r="O21" s="40"/>
      <c r="P21" s="41"/>
    </row>
    <row r="22" spans="2:16" x14ac:dyDescent="0.25">
      <c r="B22" s="1" t="s">
        <v>87</v>
      </c>
      <c r="C22" s="16">
        <f>IFERROR(_xlfn.RANK.EQ(Jugend1R[[#This Row],[Ergebnis]],Jugend1R[Ergebnis],0),8)+(ROW(Jugend1R[[#This Row],[ID]])-ROW(Jugend1R[#Headers]))/10</f>
        <v>8.5</v>
      </c>
      <c r="D22" s="40"/>
      <c r="E22" s="40"/>
      <c r="F22" s="40"/>
      <c r="G22" s="41"/>
      <c r="K22" s="1" t="s">
        <v>95</v>
      </c>
      <c r="L22" s="16">
        <f>IFERROR(_xlfn.RANK.EQ(Jugend2R[[#This Row],[Ergebnis]],Jugend2R[Ergebnis],0),8)+(ROW(Jugend2R[[#This Row],[ID]])-ROW(Jugend2R[#Headers]))/10</f>
        <v>8.5</v>
      </c>
      <c r="M22" s="40"/>
      <c r="N22" s="40"/>
      <c r="O22" s="40"/>
      <c r="P22" s="41"/>
    </row>
    <row r="23" spans="2:16" x14ac:dyDescent="0.25">
      <c r="B23" s="1" t="s">
        <v>88</v>
      </c>
      <c r="C23" s="16">
        <f>IFERROR(_xlfn.RANK.EQ(Jugend1R[[#This Row],[Ergebnis]],Jugend1R[Ergebnis],0),8)+(ROW(Jugend1R[[#This Row],[ID]])-ROW(Jugend1R[#Headers]))/10</f>
        <v>8.6</v>
      </c>
      <c r="D23" s="40"/>
      <c r="E23" s="40"/>
      <c r="F23" s="40"/>
      <c r="G23" s="41"/>
      <c r="K23" s="1" t="s">
        <v>96</v>
      </c>
      <c r="L23" s="16">
        <f>IFERROR(_xlfn.RANK.EQ(Jugend2R[[#This Row],[Ergebnis]],Jugend2R[Ergebnis],0),8)+(ROW(Jugend2R[[#This Row],[ID]])-ROW(Jugend2R[#Headers]))/10</f>
        <v>8.6</v>
      </c>
      <c r="M23" s="40"/>
      <c r="N23" s="40"/>
      <c r="O23" s="40"/>
      <c r="P23" s="41"/>
    </row>
    <row r="24" spans="2:16" x14ac:dyDescent="0.25">
      <c r="B24" s="1" t="s">
        <v>89</v>
      </c>
      <c r="C24" s="16">
        <f>IFERROR(_xlfn.RANK.EQ(Jugend1R[[#This Row],[Ergebnis]],Jugend1R[Ergebnis],0),8)+(ROW(Jugend1R[[#This Row],[ID]])-ROW(Jugend1R[#Headers]))/10</f>
        <v>8.6999999999999993</v>
      </c>
      <c r="D24" s="40"/>
      <c r="E24" s="40"/>
      <c r="F24" s="40"/>
      <c r="G24" s="41"/>
      <c r="K24" s="1" t="s">
        <v>97</v>
      </c>
      <c r="L24" s="16">
        <f>IFERROR(_xlfn.RANK.EQ(Jugend2R[[#This Row],[Ergebnis]],Jugend2R[Ergebnis],0),8)+(ROW(Jugend2R[[#This Row],[ID]])-ROW(Jugend2R[#Headers]))/10</f>
        <v>8.6999999999999993</v>
      </c>
      <c r="M24" s="40"/>
      <c r="N24" s="40"/>
      <c r="O24" s="40"/>
      <c r="P24" s="41"/>
    </row>
    <row r="25" spans="2:16" x14ac:dyDescent="0.25">
      <c r="B25" s="1" t="s">
        <v>90</v>
      </c>
      <c r="C25" s="16">
        <f>IFERROR(_xlfn.RANK.EQ(Jugend1R[[#This Row],[Ergebnis]],Jugend1R[Ergebnis],0),8)+(ROW(Jugend1R[[#This Row],[ID]])-ROW(Jugend1R[#Headers]))/10</f>
        <v>8.8000000000000007</v>
      </c>
      <c r="D25" s="40"/>
      <c r="E25" s="40"/>
      <c r="F25" s="40"/>
      <c r="G25" s="41"/>
      <c r="K25" s="1" t="s">
        <v>98</v>
      </c>
      <c r="L25" s="16">
        <f>IFERROR(_xlfn.RANK.EQ(Jugend2R[[#This Row],[Ergebnis]],Jugend2R[Ergebnis],0),8)+(ROW(Jugend2R[[#This Row],[ID]])-ROW(Jugend2R[#Headers]))/10</f>
        <v>8.8000000000000007</v>
      </c>
      <c r="M25" s="40"/>
      <c r="N25" s="40"/>
      <c r="O25" s="40"/>
      <c r="P25" s="41"/>
    </row>
    <row r="27" spans="2:16" ht="21" x14ac:dyDescent="0.4">
      <c r="D27" s="71" t="s">
        <v>47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2:16" ht="15.6" x14ac:dyDescent="0.3">
      <c r="C28" s="17" t="s">
        <v>50</v>
      </c>
      <c r="D28" s="10" t="s">
        <v>1</v>
      </c>
      <c r="E28" s="10" t="s">
        <v>2</v>
      </c>
      <c r="F28" s="10" t="s">
        <v>3</v>
      </c>
      <c r="G28" s="11" t="s">
        <v>46</v>
      </c>
      <c r="L28" s="17" t="s">
        <v>50</v>
      </c>
      <c r="M28" s="17" t="s">
        <v>1</v>
      </c>
      <c r="N28" s="17" t="s">
        <v>2</v>
      </c>
      <c r="O28" s="17" t="s">
        <v>3</v>
      </c>
      <c r="P28" s="11" t="s">
        <v>46</v>
      </c>
    </row>
    <row r="29" spans="2:16" x14ac:dyDescent="0.25">
      <c r="B29" s="1" t="s">
        <v>99</v>
      </c>
      <c r="C29" s="16">
        <f>IFERROR(_xlfn.RANK.EQ(Junioren1R[[#This Row],[Ergebnis]],Junioren1R[Ergebnis],0),8)+(ROW(Junioren1R[[#This Row],[ID]])-ROW(Junioren1R[#Headers]))/10</f>
        <v>8.1</v>
      </c>
      <c r="D29" s="40"/>
      <c r="E29" s="40"/>
      <c r="F29" s="40"/>
      <c r="G29" s="41"/>
      <c r="K29" s="1" t="s">
        <v>100</v>
      </c>
      <c r="L29" s="16">
        <f>IFERROR(_xlfn.RANK.EQ(Junioren2R[[#This Row],[Ergebnis]],Junioren2R[Ergebnis],0),8)+(ROW(Junioren2R[[#This Row],[ID]])-ROW(Junioren2R[#Headers]))/10</f>
        <v>8.1</v>
      </c>
      <c r="M29" s="40"/>
      <c r="N29" s="40"/>
      <c r="O29" s="40"/>
      <c r="P29" s="41"/>
    </row>
    <row r="30" spans="2:16" x14ac:dyDescent="0.25">
      <c r="B30" s="1" t="s">
        <v>108</v>
      </c>
      <c r="C30" s="16">
        <f>IFERROR(_xlfn.RANK.EQ(Junioren1R[[#This Row],[Ergebnis]],Junioren1R[Ergebnis],0),8)+(ROW(Junioren1R[[#This Row],[ID]])-ROW(Junioren1R[#Headers]))/10</f>
        <v>8.1999999999999993</v>
      </c>
      <c r="D30" s="40"/>
      <c r="E30" s="40"/>
      <c r="F30" s="40"/>
      <c r="G30" s="41"/>
      <c r="K30" s="1" t="s">
        <v>101</v>
      </c>
      <c r="L30" s="16">
        <f>IFERROR(_xlfn.RANK.EQ(Junioren2R[[#This Row],[Ergebnis]],Junioren2R[Ergebnis],0),8)+(ROW(Junioren2R[[#This Row],[ID]])-ROW(Junioren2R[#Headers]))/10</f>
        <v>8.1999999999999993</v>
      </c>
      <c r="M30" s="40"/>
      <c r="N30" s="40"/>
      <c r="O30" s="40"/>
      <c r="P30" s="41"/>
    </row>
    <row r="31" spans="2:16" x14ac:dyDescent="0.25">
      <c r="B31" s="1" t="s">
        <v>109</v>
      </c>
      <c r="C31" s="16">
        <f>IFERROR(_xlfn.RANK.EQ(Junioren1R[[#This Row],[Ergebnis]],Junioren1R[Ergebnis],0),8)+(ROW(Junioren1R[[#This Row],[ID]])-ROW(Junioren1R[#Headers]))/10</f>
        <v>8.3000000000000007</v>
      </c>
      <c r="D31" s="40"/>
      <c r="E31" s="40"/>
      <c r="F31" s="40"/>
      <c r="G31" s="41"/>
      <c r="K31" s="1" t="s">
        <v>102</v>
      </c>
      <c r="L31" s="16">
        <f>IFERROR(_xlfn.RANK.EQ(Junioren2R[[#This Row],[Ergebnis]],Junioren2R[Ergebnis],0),8)+(ROW(Junioren2R[[#This Row],[ID]])-ROW(Junioren2R[#Headers]))/10</f>
        <v>8.3000000000000007</v>
      </c>
      <c r="M31" s="40"/>
      <c r="N31" s="40"/>
      <c r="O31" s="40"/>
      <c r="P31" s="41"/>
    </row>
    <row r="32" spans="2:16" x14ac:dyDescent="0.25">
      <c r="B32" s="1" t="s">
        <v>110</v>
      </c>
      <c r="C32" s="16">
        <f>IFERROR(_xlfn.RANK.EQ(Junioren1R[[#This Row],[Ergebnis]],Junioren1R[Ergebnis],0),8)+(ROW(Junioren1R[[#This Row],[ID]])-ROW(Junioren1R[#Headers]))/10</f>
        <v>8.4</v>
      </c>
      <c r="D32" s="40"/>
      <c r="E32" s="40"/>
      <c r="F32" s="40"/>
      <c r="G32" s="41"/>
      <c r="K32" s="1" t="s">
        <v>103</v>
      </c>
      <c r="L32" s="16">
        <f>IFERROR(_xlfn.RANK.EQ(Junioren2R[[#This Row],[Ergebnis]],Junioren2R[Ergebnis],0),8)+(ROW(Junioren2R[[#This Row],[ID]])-ROW(Junioren2R[#Headers]))/10</f>
        <v>8.4</v>
      </c>
      <c r="M32" s="40"/>
      <c r="N32" s="40"/>
      <c r="O32" s="40"/>
      <c r="P32" s="41"/>
    </row>
    <row r="33" spans="2:16" x14ac:dyDescent="0.25">
      <c r="B33" s="1" t="s">
        <v>111</v>
      </c>
      <c r="C33" s="16">
        <f>IFERROR(_xlfn.RANK.EQ(Junioren1R[[#This Row],[Ergebnis]],Junioren1R[Ergebnis],0),8)+(ROW(Junioren1R[[#This Row],[ID]])-ROW(Junioren1R[#Headers]))/10</f>
        <v>8.5</v>
      </c>
      <c r="D33" s="40"/>
      <c r="E33" s="40"/>
      <c r="F33" s="40"/>
      <c r="G33" s="41"/>
      <c r="K33" s="1" t="s">
        <v>104</v>
      </c>
      <c r="L33" s="16">
        <f>IFERROR(_xlfn.RANK.EQ(Junioren2R[[#This Row],[Ergebnis]],Junioren2R[Ergebnis],0),8)+(ROW(Junioren2R[[#This Row],[ID]])-ROW(Junioren2R[#Headers]))/10</f>
        <v>8.5</v>
      </c>
      <c r="M33" s="40"/>
      <c r="N33" s="40"/>
      <c r="O33" s="40"/>
      <c r="P33" s="41"/>
    </row>
    <row r="34" spans="2:16" x14ac:dyDescent="0.25">
      <c r="B34" s="1" t="s">
        <v>112</v>
      </c>
      <c r="C34" s="16">
        <f>IFERROR(_xlfn.RANK.EQ(Junioren1R[[#This Row],[Ergebnis]],Junioren1R[Ergebnis],0),8)+(ROW(Junioren1R[[#This Row],[ID]])-ROW(Junioren1R[#Headers]))/10</f>
        <v>8.6</v>
      </c>
      <c r="D34" s="40"/>
      <c r="E34" s="40"/>
      <c r="F34" s="40"/>
      <c r="G34" s="41"/>
      <c r="K34" s="1" t="s">
        <v>105</v>
      </c>
      <c r="L34" s="16">
        <f>IFERROR(_xlfn.RANK.EQ(Junioren2R[[#This Row],[Ergebnis]],Junioren2R[Ergebnis],0),8)+(ROW(Junioren2R[[#This Row],[ID]])-ROW(Junioren2R[#Headers]))/10</f>
        <v>8.6</v>
      </c>
      <c r="M34" s="40"/>
      <c r="N34" s="40"/>
      <c r="O34" s="40"/>
      <c r="P34" s="41"/>
    </row>
    <row r="35" spans="2:16" x14ac:dyDescent="0.25">
      <c r="B35" s="1" t="s">
        <v>113</v>
      </c>
      <c r="C35" s="16">
        <f>IFERROR(_xlfn.RANK.EQ(Junioren1R[[#This Row],[Ergebnis]],Junioren1R[Ergebnis],0),8)+(ROW(Junioren1R[[#This Row],[ID]])-ROW(Junioren1R[#Headers]))/10</f>
        <v>8.6999999999999993</v>
      </c>
      <c r="D35" s="40"/>
      <c r="E35" s="40"/>
      <c r="F35" s="40"/>
      <c r="G35" s="41"/>
      <c r="K35" s="1" t="s">
        <v>106</v>
      </c>
      <c r="L35" s="16">
        <f>IFERROR(_xlfn.RANK.EQ(Junioren2R[[#This Row],[Ergebnis]],Junioren2R[Ergebnis],0),8)+(ROW(Junioren2R[[#This Row],[ID]])-ROW(Junioren2R[#Headers]))/10</f>
        <v>8.6999999999999993</v>
      </c>
      <c r="M35" s="40"/>
      <c r="N35" s="40"/>
      <c r="O35" s="40"/>
      <c r="P35" s="41"/>
    </row>
    <row r="36" spans="2:16" x14ac:dyDescent="0.25">
      <c r="B36" s="1" t="s">
        <v>114</v>
      </c>
      <c r="C36" s="16">
        <f>IFERROR(_xlfn.RANK.EQ(Junioren1R[[#This Row],[Ergebnis]],Junioren1R[Ergebnis],0),8)+(ROW(Junioren1R[[#This Row],[ID]])-ROW(Junioren1R[#Headers]))/10</f>
        <v>8.8000000000000007</v>
      </c>
      <c r="D36" s="40"/>
      <c r="E36" s="40"/>
      <c r="F36" s="40"/>
      <c r="G36" s="41"/>
      <c r="K36" s="1" t="s">
        <v>107</v>
      </c>
      <c r="L36" s="16">
        <f>IFERROR(_xlfn.RANK.EQ(Junioren2R[[#This Row],[Ergebnis]],Junioren2R[Ergebnis],0),8)+(ROW(Junioren2R[[#This Row],[ID]])-ROW(Junioren2R[#Headers]))/10</f>
        <v>8.8000000000000007</v>
      </c>
      <c r="M36" s="40"/>
      <c r="N36" s="40"/>
      <c r="O36" s="40"/>
      <c r="P36" s="41"/>
    </row>
    <row r="38" spans="2:16" ht="21" x14ac:dyDescent="0.4">
      <c r="D38" s="71" t="s">
        <v>13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2:16" ht="15.6" x14ac:dyDescent="0.3">
      <c r="C39" s="17" t="s">
        <v>50</v>
      </c>
      <c r="D39" s="10" t="s">
        <v>1</v>
      </c>
      <c r="E39" s="10" t="s">
        <v>2</v>
      </c>
      <c r="F39" s="10" t="s">
        <v>3</v>
      </c>
      <c r="G39" s="11" t="s">
        <v>46</v>
      </c>
      <c r="L39" s="17" t="s">
        <v>50</v>
      </c>
      <c r="M39" s="17" t="s">
        <v>1</v>
      </c>
      <c r="N39" s="17" t="s">
        <v>2</v>
      </c>
      <c r="O39" s="17" t="s">
        <v>3</v>
      </c>
      <c r="P39" s="11" t="s">
        <v>46</v>
      </c>
    </row>
    <row r="40" spans="2:16" x14ac:dyDescent="0.25">
      <c r="B40" s="1" t="s">
        <v>115</v>
      </c>
      <c r="C40" s="16">
        <f>IFERROR(_xlfn.RANK.EQ(Pistole1R[[#This Row],[Ergebnis]],Pistole1R[Ergebnis],0),8)+(ROW(Pistole1R[[#This Row],[ID]])-ROW(Pistole1R[#Headers]))/10</f>
        <v>8.1</v>
      </c>
      <c r="D40" s="40"/>
      <c r="E40" s="40"/>
      <c r="F40" s="40"/>
      <c r="G40" s="41"/>
      <c r="K40" s="1" t="s">
        <v>116</v>
      </c>
      <c r="L40" s="16">
        <f>IFERROR(_xlfn.RANK.EQ(Pistole2R[[#This Row],[Ergebnis]],Pistole2R[Ergebnis],0),8)+(ROW(Pistole2R[[#This Row],[ID]])-ROW(Pistole2R[#Headers]))/10</f>
        <v>8.1</v>
      </c>
      <c r="M40" s="40"/>
      <c r="N40" s="40"/>
      <c r="O40" s="40"/>
      <c r="P40" s="41"/>
    </row>
    <row r="41" spans="2:16" x14ac:dyDescent="0.25">
      <c r="B41" s="1" t="s">
        <v>117</v>
      </c>
      <c r="C41" s="16">
        <f>IFERROR(_xlfn.RANK.EQ(Pistole1R[[#This Row],[Ergebnis]],Pistole1R[Ergebnis],0),8)+(ROW(Pistole1R[[#This Row],[ID]])-ROW(Pistole1R[#Headers]))/10</f>
        <v>8.1999999999999993</v>
      </c>
      <c r="D41" s="40"/>
      <c r="E41" s="40"/>
      <c r="F41" s="40"/>
      <c r="G41" s="41"/>
      <c r="K41" s="1" t="s">
        <v>122</v>
      </c>
      <c r="L41" s="16">
        <f>IFERROR(_xlfn.RANK.EQ(Pistole2R[[#This Row],[Ergebnis]],Pistole2R[Ergebnis],0),8)+(ROW(Pistole2R[[#This Row],[ID]])-ROW(Pistole2R[#Headers]))/10</f>
        <v>8.1999999999999993</v>
      </c>
      <c r="M41" s="40"/>
      <c r="N41" s="40"/>
      <c r="O41" s="40"/>
      <c r="P41" s="41"/>
    </row>
    <row r="42" spans="2:16" x14ac:dyDescent="0.25">
      <c r="B42" s="1" t="s">
        <v>118</v>
      </c>
      <c r="C42" s="16">
        <f>IFERROR(_xlfn.RANK.EQ(Pistole1R[[#This Row],[Ergebnis]],Pistole1R[Ergebnis],0),8)+(ROW(Pistole1R[[#This Row],[ID]])-ROW(Pistole1R[#Headers]))/10</f>
        <v>8.3000000000000007</v>
      </c>
      <c r="D42" s="40"/>
      <c r="E42" s="40"/>
      <c r="F42" s="40"/>
      <c r="G42" s="41"/>
      <c r="K42" s="1" t="s">
        <v>123</v>
      </c>
      <c r="L42" s="16">
        <f>IFERROR(_xlfn.RANK.EQ(Pistole2R[[#This Row],[Ergebnis]],Pistole2R[Ergebnis],0),8)+(ROW(Pistole2R[[#This Row],[ID]])-ROW(Pistole2R[#Headers]))/10</f>
        <v>8.3000000000000007</v>
      </c>
      <c r="M42" s="40"/>
      <c r="N42" s="40"/>
      <c r="O42" s="40"/>
      <c r="P42" s="41"/>
    </row>
    <row r="43" spans="2:16" x14ac:dyDescent="0.25">
      <c r="B43" s="1" t="s">
        <v>119</v>
      </c>
      <c r="C43" s="16">
        <f>IFERROR(_xlfn.RANK.EQ(Pistole1R[[#This Row],[Ergebnis]],Pistole1R[Ergebnis],0),8)+(ROW(Pistole1R[[#This Row],[ID]])-ROW(Pistole1R[#Headers]))/10</f>
        <v>8.4</v>
      </c>
      <c r="D43" s="40"/>
      <c r="E43" s="40"/>
      <c r="F43" s="40"/>
      <c r="G43" s="41"/>
      <c r="K43" s="1" t="s">
        <v>124</v>
      </c>
      <c r="L43" s="16">
        <f>IFERROR(_xlfn.RANK.EQ(Pistole2R[[#This Row],[Ergebnis]],Pistole2R[Ergebnis],0),8)+(ROW(Pistole2R[[#This Row],[ID]])-ROW(Pistole2R[#Headers]))/10</f>
        <v>8.4</v>
      </c>
      <c r="M43" s="40"/>
      <c r="N43" s="40"/>
      <c r="O43" s="40"/>
      <c r="P43" s="41"/>
    </row>
    <row r="44" spans="2:16" x14ac:dyDescent="0.25">
      <c r="B44" s="1" t="s">
        <v>120</v>
      </c>
      <c r="C44" s="16">
        <f>IFERROR(_xlfn.RANK.EQ(Pistole1R[[#This Row],[Ergebnis]],Pistole1R[Ergebnis],0),8)+(ROW(Pistole1R[[#This Row],[ID]])-ROW(Pistole1R[#Headers]))/10</f>
        <v>8.5</v>
      </c>
      <c r="D44" s="40"/>
      <c r="E44" s="40"/>
      <c r="F44" s="40"/>
      <c r="G44" s="41"/>
      <c r="K44" s="1" t="s">
        <v>125</v>
      </c>
      <c r="L44" s="16">
        <f>IFERROR(_xlfn.RANK.EQ(Pistole2R[[#This Row],[Ergebnis]],Pistole2R[Ergebnis],0),8)+(ROW(Pistole2R[[#This Row],[ID]])-ROW(Pistole2R[#Headers]))/10</f>
        <v>8.5</v>
      </c>
      <c r="M44" s="40"/>
      <c r="N44" s="40"/>
      <c r="O44" s="40"/>
      <c r="P44" s="41"/>
    </row>
    <row r="45" spans="2:16" hidden="1" x14ac:dyDescent="0.25">
      <c r="B45" s="1" t="s">
        <v>121</v>
      </c>
      <c r="C45" s="16">
        <f>IFERROR(_xlfn.RANK.EQ(Pistole1R[[#This Row],[Ergebnis]],Pistole1R[Ergebnis],0),8)+(ROW(Pistole1R[[#This Row],[ID]])-ROW(Pistole1R[#Headers]))/10</f>
        <v>8.6</v>
      </c>
      <c r="D45" s="40"/>
      <c r="E45" s="40"/>
      <c r="F45" s="40"/>
      <c r="G45" s="41"/>
      <c r="K45" s="1" t="s">
        <v>126</v>
      </c>
      <c r="L45" s="16">
        <f>IFERROR(_xlfn.RANK.EQ(Pistole2R[[#This Row],[Ergebnis]],Pistole2R[Ergebnis],0),8)+(ROW(Pistole2R[[#This Row],[ID]])-ROW(Pistole2R[#Headers]))/10</f>
        <v>8.6</v>
      </c>
      <c r="M45" s="40"/>
      <c r="N45" s="40"/>
      <c r="O45" s="40"/>
      <c r="P45" s="41"/>
    </row>
  </sheetData>
  <sheetProtection algorithmName="SHA-512" hashValue="GVD1fjSkQHayuLj3t7b6lmz3PWys6fgntrbhx7Gn0cEaGHs8tPrpI9MWcRmK0C5DQAEayg1kz6aAr0PvnHSTFg==" saltValue="u7E35Hf0r1g8DU59uZlSdA==" spinCount="100000" sheet="1" objects="1" scenarios="1" selectLockedCells="1"/>
  <mergeCells count="7">
    <mergeCell ref="D38:P38"/>
    <mergeCell ref="D2:P2"/>
    <mergeCell ref="D4:G4"/>
    <mergeCell ref="M4:P4"/>
    <mergeCell ref="D5:P5"/>
    <mergeCell ref="D16:P16"/>
    <mergeCell ref="D27:P27"/>
  </mergeCells>
  <dataValidations count="4">
    <dataValidation type="list" allowBlank="1" showInputMessage="1" showErrorMessage="1" sqref="F40:F45 O40:O45" xr:uid="{0CB1CF98-451B-4D58-A54B-EC8F6A0C7929}">
      <formula1>LP</formula1>
    </dataValidation>
    <dataValidation type="list" allowBlank="1" showInputMessage="1" showErrorMessage="1" sqref="F29:F36 O29:O36" xr:uid="{0F1FC530-A03F-4BFF-9B9A-E61B31E92A7D}">
      <formula1>Junioren</formula1>
    </dataValidation>
    <dataValidation type="list" allowBlank="1" showInputMessage="1" showErrorMessage="1" sqref="F18:F25 O18:O25" xr:uid="{0FDAD806-E2FF-4A97-BADB-1DF4C98F983B}">
      <formula1>Jugend</formula1>
    </dataValidation>
    <dataValidation type="list" allowBlank="1" showInputMessage="1" showErrorMessage="1" sqref="O7:O14 F7:F14" xr:uid="{E0F5E251-23C9-44CD-B7A5-2B603C13F7A2}">
      <formula1>Schüler</formula1>
    </dataValidation>
  </dataValidations>
  <pageMargins left="0.7" right="0.7" top="0.78740157499999996" bottom="0.78740157499999996" header="0.3" footer="0.3"/>
  <pageSetup paperSize="9" scale="51" orientation="portrait" r:id="rId1"/>
  <drawing r:id="rId2"/>
  <picture r:id="rId3"/>
  <tableParts count="8"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8056790A-0CF6-4720-8747-887B15B874A3}">
          <x14:formula1>
            <xm:f>Vorkampf!$D$7:$D$14</xm:f>
          </x14:formula1>
          <xm:sqref>D7:D14</xm:sqref>
        </x14:dataValidation>
        <x14:dataValidation type="list" allowBlank="1" xr:uid="{D3DF1325-5E4F-40CF-8B7E-3D91190FCD49}">
          <x14:formula1>
            <xm:f>Vorkampf!$E$7:$E$14</xm:f>
          </x14:formula1>
          <xm:sqref>E7:E14</xm:sqref>
        </x14:dataValidation>
        <x14:dataValidation type="list" allowBlank="1" xr:uid="{0FC80A1F-AFD3-45E7-B5E9-2A0466EDA155}">
          <x14:formula1>
            <xm:f>Vorkampf!$M$7:$M$14</xm:f>
          </x14:formula1>
          <xm:sqref>M7:M14</xm:sqref>
        </x14:dataValidation>
        <x14:dataValidation type="list" allowBlank="1" xr:uid="{2C96A62F-B7BD-4B90-B709-CBB2AE8D0347}">
          <x14:formula1>
            <xm:f>Vorkampf!$N$7:$N$14</xm:f>
          </x14:formula1>
          <xm:sqref>N7:N14</xm:sqref>
        </x14:dataValidation>
        <x14:dataValidation type="list" allowBlank="1" xr:uid="{53E43352-17DD-4573-B42C-2A90FAF47A06}">
          <x14:formula1>
            <xm:f>Vorkampf!$D$18:$D$25</xm:f>
          </x14:formula1>
          <xm:sqref>D18:D25</xm:sqref>
        </x14:dataValidation>
        <x14:dataValidation type="list" allowBlank="1" xr:uid="{D9B6F893-B17A-445B-A1D9-59495787F9DC}">
          <x14:formula1>
            <xm:f>Vorkampf!$E$18:$E$25</xm:f>
          </x14:formula1>
          <xm:sqref>E18:E25</xm:sqref>
        </x14:dataValidation>
        <x14:dataValidation type="list" allowBlank="1" xr:uid="{D8471087-E98D-4903-9F3E-521DB135A822}">
          <x14:formula1>
            <xm:f>Vorkampf!$M$18:$M$25</xm:f>
          </x14:formula1>
          <xm:sqref>M18:M25</xm:sqref>
        </x14:dataValidation>
        <x14:dataValidation type="list" allowBlank="1" xr:uid="{926104B2-B354-4E14-956C-C73AC6AD9ECF}">
          <x14:formula1>
            <xm:f>Vorkampf!$N$18:$N$25</xm:f>
          </x14:formula1>
          <xm:sqref>N18:N25</xm:sqref>
        </x14:dataValidation>
        <x14:dataValidation type="list" allowBlank="1" xr:uid="{4B454090-EC87-4658-966E-8117400DF32C}">
          <x14:formula1>
            <xm:f>Vorkampf!D$29:D$36</xm:f>
          </x14:formula1>
          <xm:sqref>D29:E36 M29:N36</xm:sqref>
        </x14:dataValidation>
        <x14:dataValidation type="list" allowBlank="1" xr:uid="{F139AF91-0FB1-4401-91D7-BB1E014E120F}">
          <x14:formula1>
            <xm:f>Vorkampf!D$40:D$45</xm:f>
          </x14:formula1>
          <xm:sqref>D40:E45 M40:N45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B1:M94"/>
  <sheetViews>
    <sheetView showGridLines="0" showRowColHeaders="0" showZeros="0" showOutlineSymbols="0" topLeftCell="A67" zoomScaleNormal="100" workbookViewId="0">
      <selection activeCell="F93" sqref="F93"/>
    </sheetView>
  </sheetViews>
  <sheetFormatPr baseColWidth="10" defaultRowHeight="13.2" x14ac:dyDescent="0.25"/>
  <cols>
    <col min="1" max="1" width="5" customWidth="1"/>
    <col min="2" max="2" width="11" hidden="1" customWidth="1"/>
    <col min="3" max="4" width="15.6640625" customWidth="1"/>
    <col min="5" max="6" width="10.6640625" customWidth="1"/>
    <col min="7" max="7" width="2.44140625" style="1" customWidth="1"/>
    <col min="8" max="8" width="2.88671875" style="1" customWidth="1"/>
    <col min="9" max="10" width="10.6640625" customWidth="1"/>
    <col min="11" max="12" width="15.6640625" customWidth="1"/>
    <col min="13" max="13" width="11" hidden="1" customWidth="1"/>
  </cols>
  <sheetData>
    <row r="1" spans="2:13" s="18" customFormat="1" ht="21" x14ac:dyDescent="0.4">
      <c r="D1" s="71" t="s">
        <v>9</v>
      </c>
      <c r="E1" s="71"/>
      <c r="F1" s="71"/>
      <c r="G1" s="71"/>
      <c r="H1" s="71"/>
      <c r="I1" s="71"/>
      <c r="J1" s="71"/>
      <c r="K1" s="71"/>
    </row>
    <row r="2" spans="2:13" ht="21" x14ac:dyDescent="0.4">
      <c r="D2" s="71">
        <f ca="1">Sportjahr</f>
        <v>2024</v>
      </c>
      <c r="E2" s="71"/>
      <c r="F2" s="71"/>
      <c r="G2" s="71"/>
      <c r="H2" s="71"/>
      <c r="I2" s="71"/>
      <c r="J2" s="71"/>
      <c r="K2" s="71"/>
    </row>
    <row r="3" spans="2:13" ht="17.399999999999999" x14ac:dyDescent="0.3">
      <c r="D3" s="76" t="e">
        <f>VLOOKUP(Gau_1,Gau_Matrix,3,FALSE)</f>
        <v>#N/A</v>
      </c>
      <c r="E3" s="76"/>
      <c r="F3" s="76"/>
      <c r="I3" s="76" t="e">
        <f>VLOOKUP(Gau_2,Gau_Matrix,3,FALSE)</f>
        <v>#N/A</v>
      </c>
      <c r="J3" s="76"/>
      <c r="K3" s="76"/>
    </row>
    <row r="4" spans="2:13" ht="24" customHeight="1" x14ac:dyDescent="0.4">
      <c r="D4" s="71" t="s">
        <v>20</v>
      </c>
      <c r="E4" s="71"/>
      <c r="F4" s="71"/>
      <c r="G4" s="71"/>
      <c r="H4" s="71"/>
      <c r="I4" s="71"/>
      <c r="J4" s="71"/>
      <c r="K4" s="71"/>
    </row>
    <row r="5" spans="2:13" s="5" customFormat="1" ht="16.2" thickBot="1" x14ac:dyDescent="0.35">
      <c r="E5" s="19"/>
      <c r="F5" s="20">
        <f ca="1">F24+F14</f>
        <v>0</v>
      </c>
      <c r="G5" s="21"/>
      <c r="H5" s="21"/>
      <c r="I5" s="20">
        <f ca="1">I24+I14</f>
        <v>0</v>
      </c>
    </row>
    <row r="6" spans="2:13" s="5" customFormat="1" ht="16.2" thickTop="1" x14ac:dyDescent="0.3">
      <c r="C6" s="67" t="s">
        <v>48</v>
      </c>
      <c r="D6" s="67"/>
      <c r="E6" s="67"/>
      <c r="G6" s="22"/>
      <c r="H6" s="22"/>
      <c r="I6" s="67" t="s">
        <v>48</v>
      </c>
      <c r="J6" s="67"/>
      <c r="K6" s="67"/>
      <c r="L6" s="67"/>
    </row>
    <row r="7" spans="2:13" s="5" customFormat="1" ht="15.6" x14ac:dyDescent="0.3">
      <c r="B7" s="5" t="s">
        <v>51</v>
      </c>
      <c r="C7" s="77" t="s">
        <v>1</v>
      </c>
      <c r="D7" s="78"/>
      <c r="E7" s="23" t="s">
        <v>3</v>
      </c>
      <c r="F7" s="24" t="s">
        <v>46</v>
      </c>
      <c r="G7" s="25"/>
      <c r="H7" s="25"/>
      <c r="I7" s="24" t="s">
        <v>46</v>
      </c>
      <c r="J7" s="23" t="s">
        <v>3</v>
      </c>
      <c r="K7" s="79" t="s">
        <v>1</v>
      </c>
      <c r="L7" s="77"/>
      <c r="M7" s="5" t="s">
        <v>52</v>
      </c>
    </row>
    <row r="8" spans="2:13" s="5" customFormat="1" ht="15.6" x14ac:dyDescent="0.3">
      <c r="B8" s="5">
        <f ca="1">IFERROR(SMALL(INDIRECT(B7&amp;"[ID]"),1),0)</f>
        <v>8.1</v>
      </c>
      <c r="C8" s="74" t="str">
        <f ca="1">VLOOKUP(B8,INDIRECT(B7),3,FALSE)&amp;", "&amp;VLOOKUP(B8,INDIRECT(B7),2,FALSE)</f>
        <v xml:space="preserve">, </v>
      </c>
      <c r="D8" s="75"/>
      <c r="E8" s="26">
        <f ca="1">VLOOKUP(B8,INDIRECT(B7),4,FALSE)</f>
        <v>0</v>
      </c>
      <c r="F8" s="27">
        <f ca="1">VLOOKUP(B8,INDIRECT(B7),5,FALSE)</f>
        <v>0</v>
      </c>
      <c r="G8" s="28"/>
      <c r="H8" s="29"/>
      <c r="I8" s="27">
        <f ca="1">VLOOKUP(M8,INDIRECT(M7),5,FALSE)</f>
        <v>0</v>
      </c>
      <c r="J8" s="26">
        <f ca="1">VLOOKUP(M8,INDIRECT(M7),4,FALSE)</f>
        <v>0</v>
      </c>
      <c r="K8" s="74" t="str">
        <f ca="1">VLOOKUP(M8,INDIRECT(M7),3,FALSE)&amp;", "&amp;VLOOKUP(M8,INDIRECT(M7),2,FALSE)</f>
        <v xml:space="preserve">, </v>
      </c>
      <c r="L8" s="75"/>
      <c r="M8" s="5">
        <f ca="1">IFERROR(SMALL(INDIRECT(M7&amp;"[ID]"),1),0)</f>
        <v>8.1</v>
      </c>
    </row>
    <row r="9" spans="2:13" s="19" customFormat="1" ht="15.6" x14ac:dyDescent="0.3">
      <c r="B9" s="5">
        <f ca="1">IFERROR(SMALL(INDIRECT(B7&amp;"[ID]"),2),0)</f>
        <v>8.1999999999999993</v>
      </c>
      <c r="C9" s="74" t="str">
        <f ca="1">VLOOKUP(B9,INDIRECT(B7),3,FALSE)&amp;", "&amp;VLOOKUP(B9,INDIRECT(B7),2,FALSE)</f>
        <v xml:space="preserve">, </v>
      </c>
      <c r="D9" s="75"/>
      <c r="E9" s="26">
        <f ca="1">VLOOKUP(B9,INDIRECT(B7),4,FALSE)</f>
        <v>0</v>
      </c>
      <c r="F9" s="27">
        <f ca="1">VLOOKUP(B9,INDIRECT(B7),5,FALSE)</f>
        <v>0</v>
      </c>
      <c r="G9" s="28"/>
      <c r="H9" s="29"/>
      <c r="I9" s="27">
        <f ca="1">VLOOKUP(M9,INDIRECT(M7),5,FALSE)</f>
        <v>0</v>
      </c>
      <c r="J9" s="26">
        <f ca="1">VLOOKUP(M9,INDIRECT(M7),4,FALSE)</f>
        <v>0</v>
      </c>
      <c r="K9" s="74" t="str">
        <f ca="1">VLOOKUP(M9,INDIRECT(M7),3,FALSE)&amp;", "&amp;VLOOKUP(M9,INDIRECT(M7),2,FALSE)</f>
        <v xml:space="preserve">, </v>
      </c>
      <c r="L9" s="75"/>
      <c r="M9" s="5">
        <f ca="1">IFERROR(SMALL(INDIRECT(M7&amp;"[ID]"),2),0)</f>
        <v>8.1999999999999993</v>
      </c>
    </row>
    <row r="10" spans="2:13" s="19" customFormat="1" ht="15.6" x14ac:dyDescent="0.3">
      <c r="B10" s="5">
        <f ca="1">IFERROR(SMALL(INDIRECT(B7&amp;"[ID]"),3),0)</f>
        <v>8.3000000000000007</v>
      </c>
      <c r="C10" s="74" t="str">
        <f ca="1">VLOOKUP(B10,INDIRECT(B7),3,FALSE)&amp;", "&amp;VLOOKUP(B10,INDIRECT(B7),2,FALSE)</f>
        <v xml:space="preserve">, </v>
      </c>
      <c r="D10" s="75"/>
      <c r="E10" s="26">
        <f ca="1">VLOOKUP(B10,INDIRECT(B7),4,FALSE)</f>
        <v>0</v>
      </c>
      <c r="F10" s="27">
        <f ca="1">VLOOKUP(B10,INDIRECT(B7),5,FALSE)</f>
        <v>0</v>
      </c>
      <c r="G10" s="28"/>
      <c r="H10" s="29"/>
      <c r="I10" s="27">
        <f ca="1">VLOOKUP(M10,INDIRECT(M7),5,FALSE)</f>
        <v>0</v>
      </c>
      <c r="J10" s="26">
        <f ca="1">VLOOKUP(M10,INDIRECT(M7),4,FALSE)</f>
        <v>0</v>
      </c>
      <c r="K10" s="74" t="str">
        <f ca="1">VLOOKUP(M10,INDIRECT(M7),3,FALSE)&amp;", "&amp;VLOOKUP(M10,INDIRECT(M7),2,FALSE)</f>
        <v xml:space="preserve">, </v>
      </c>
      <c r="L10" s="75"/>
      <c r="M10" s="5">
        <f ca="1">IFERROR(SMALL(INDIRECT(M7&amp;"[ID]"),3),0)</f>
        <v>8.3000000000000007</v>
      </c>
    </row>
    <row r="11" spans="2:13" s="19" customFormat="1" ht="15.6" x14ac:dyDescent="0.3">
      <c r="B11" s="5">
        <f ca="1">IFERROR(SMALL(INDIRECT(B7&amp;"[ID]"),4),0)</f>
        <v>8.4</v>
      </c>
      <c r="C11" s="74" t="str">
        <f ca="1">VLOOKUP(B11,INDIRECT(B7),3,FALSE)&amp;", "&amp;VLOOKUP(B11,INDIRECT(B7),2,FALSE)</f>
        <v xml:space="preserve">, </v>
      </c>
      <c r="D11" s="75"/>
      <c r="E11" s="26">
        <f ca="1">VLOOKUP(B11,INDIRECT(B7),4,FALSE)</f>
        <v>0</v>
      </c>
      <c r="F11" s="27">
        <f ca="1">VLOOKUP(B11,INDIRECT(B7),5,FALSE)</f>
        <v>0</v>
      </c>
      <c r="G11" s="28"/>
      <c r="H11" s="29"/>
      <c r="I11" s="27">
        <f ca="1">VLOOKUP(M11,INDIRECT(M7),5,FALSE)</f>
        <v>0</v>
      </c>
      <c r="J11" s="26">
        <f ca="1">VLOOKUP(M11,INDIRECT(M7),4,FALSE)</f>
        <v>0</v>
      </c>
      <c r="K11" s="74" t="str">
        <f ca="1">VLOOKUP(M11,INDIRECT(M7),3,FALSE)&amp;", "&amp;VLOOKUP(M11,INDIRECT(M7),2,FALSE)</f>
        <v xml:space="preserve">, </v>
      </c>
      <c r="L11" s="75"/>
      <c r="M11" s="5">
        <f ca="1">IFERROR(SMALL(INDIRECT(M7&amp;"[ID]"),4),0)</f>
        <v>8.4</v>
      </c>
    </row>
    <row r="12" spans="2:13" s="19" customFormat="1" ht="15.6" x14ac:dyDescent="0.3">
      <c r="B12" s="5">
        <f ca="1">IFERROR(SMALL(INDIRECT(B7&amp;"[ID]"),5),0)</f>
        <v>8.5</v>
      </c>
      <c r="C12" s="74" t="str">
        <f ca="1">VLOOKUP(B12,INDIRECT(B7),3,FALSE)&amp;", "&amp;VLOOKUP(B12,INDIRECT(B7),2,FALSE)</f>
        <v xml:space="preserve">, </v>
      </c>
      <c r="D12" s="75"/>
      <c r="E12" s="26">
        <f ca="1">VLOOKUP(B12,INDIRECT(B7),4,FALSE)</f>
        <v>0</v>
      </c>
      <c r="F12" s="27">
        <f ca="1">VLOOKUP(B12,INDIRECT(B7),5,FALSE)</f>
        <v>0</v>
      </c>
      <c r="G12" s="28"/>
      <c r="H12" s="29"/>
      <c r="I12" s="27">
        <f ca="1">VLOOKUP(M12,INDIRECT(M7),5,FALSE)</f>
        <v>0</v>
      </c>
      <c r="J12" s="26">
        <f ca="1">VLOOKUP(M12,INDIRECT(M7),4,FALSE)</f>
        <v>0</v>
      </c>
      <c r="K12" s="74" t="str">
        <f ca="1">VLOOKUP(M12,INDIRECT(M7),3,FALSE)&amp;", "&amp;VLOOKUP(M12,INDIRECT(M7),2,FALSE)</f>
        <v xml:space="preserve">, </v>
      </c>
      <c r="L12" s="75"/>
      <c r="M12" s="5">
        <f ca="1">IFERROR(SMALL(INDIRECT(M7&amp;"[ID]"),5),0)</f>
        <v>8.5</v>
      </c>
    </row>
    <row r="13" spans="2:13" s="19" customFormat="1" ht="15.6" x14ac:dyDescent="0.3">
      <c r="B13" s="5">
        <f ca="1">IFERROR(SMALL(INDIRECT(B7&amp;"[ID]"),6),0)</f>
        <v>8.6</v>
      </c>
      <c r="C13" s="74" t="str">
        <f ca="1">VLOOKUP(B13,INDIRECT(B7),3,FALSE)&amp;", "&amp;VLOOKUP(B13,INDIRECT(B7),2,FALSE)</f>
        <v xml:space="preserve">, </v>
      </c>
      <c r="D13" s="75"/>
      <c r="E13" s="26">
        <f ca="1">VLOOKUP(B13,INDIRECT(B7),4,FALSE)</f>
        <v>0</v>
      </c>
      <c r="F13" s="27">
        <f ca="1">VLOOKUP(B13,INDIRECT(B7),5,FALSE)</f>
        <v>0</v>
      </c>
      <c r="G13" s="28"/>
      <c r="H13" s="29"/>
      <c r="I13" s="27">
        <f ca="1">VLOOKUP(M13,INDIRECT(M7),5,FALSE)</f>
        <v>0</v>
      </c>
      <c r="J13" s="26">
        <f ca="1">VLOOKUP(M13,INDIRECT(M7),4,FALSE)</f>
        <v>0</v>
      </c>
      <c r="K13" s="74" t="str">
        <f ca="1">VLOOKUP(M13,INDIRECT(M7),3,FALSE)&amp;", "&amp;VLOOKUP(M13,INDIRECT(M7),2,FALSE)</f>
        <v xml:space="preserve">, </v>
      </c>
      <c r="L13" s="75"/>
      <c r="M13" s="5">
        <f ca="1">IFERROR(SMALL(INDIRECT(M7&amp;"[ID]"),6),0)</f>
        <v>8.6</v>
      </c>
    </row>
    <row r="14" spans="2:13" s="19" customFormat="1" ht="15.6" x14ac:dyDescent="0.3">
      <c r="D14" s="30"/>
      <c r="E14" s="31"/>
      <c r="F14" s="32">
        <f ca="1">SUM(F8:F13)</f>
        <v>0</v>
      </c>
      <c r="G14" s="28"/>
      <c r="H14" s="29"/>
      <c r="I14" s="32">
        <f ca="1">SUM(I8:I13)</f>
        <v>0</v>
      </c>
      <c r="J14" s="31"/>
      <c r="K14" s="30"/>
    </row>
    <row r="16" spans="2:13" ht="15" customHeight="1" x14ac:dyDescent="0.3">
      <c r="C16" s="67" t="s">
        <v>49</v>
      </c>
      <c r="D16" s="67"/>
      <c r="E16" s="67"/>
      <c r="F16" s="67"/>
      <c r="I16" s="67" t="s">
        <v>49</v>
      </c>
      <c r="J16" s="67"/>
      <c r="K16" s="67"/>
      <c r="L16" s="67"/>
      <c r="M16" s="5"/>
    </row>
    <row r="17" spans="2:13" s="5" customFormat="1" ht="15.6" x14ac:dyDescent="0.3">
      <c r="B17" s="5" t="s">
        <v>53</v>
      </c>
      <c r="C17" s="77" t="s">
        <v>1</v>
      </c>
      <c r="D17" s="78"/>
      <c r="E17" s="23" t="s">
        <v>3</v>
      </c>
      <c r="F17" s="24" t="s">
        <v>46</v>
      </c>
      <c r="G17" s="25"/>
      <c r="H17" s="25"/>
      <c r="I17" s="24" t="s">
        <v>46</v>
      </c>
      <c r="J17" s="23" t="s">
        <v>3</v>
      </c>
      <c r="K17" s="79" t="s">
        <v>1</v>
      </c>
      <c r="L17" s="77"/>
      <c r="M17" s="5" t="s">
        <v>54</v>
      </c>
    </row>
    <row r="18" spans="2:13" s="19" customFormat="1" ht="15.6" x14ac:dyDescent="0.3">
      <c r="B18" s="5">
        <f ca="1">IFERROR(SMALL(INDIRECT(B17&amp;"[ID]"),1),0)</f>
        <v>8.1</v>
      </c>
      <c r="C18" s="74" t="str">
        <f ca="1">VLOOKUP(B18,INDIRECT(B17),3,FALSE)&amp;", "&amp;VLOOKUP(B18,INDIRECT(B17),2,FALSE)</f>
        <v xml:space="preserve">, </v>
      </c>
      <c r="D18" s="75"/>
      <c r="E18" s="26">
        <f ca="1">VLOOKUP(B18,INDIRECT(B17),4,FALSE)</f>
        <v>0</v>
      </c>
      <c r="F18" s="27">
        <f ca="1">VLOOKUP(B18,INDIRECT(B17),5,FALSE)</f>
        <v>0</v>
      </c>
      <c r="G18" s="28"/>
      <c r="H18" s="29"/>
      <c r="I18" s="27">
        <f ca="1">VLOOKUP(M18,INDIRECT(M17),5,FALSE)</f>
        <v>0</v>
      </c>
      <c r="J18" s="26">
        <f ca="1">VLOOKUP(M18,INDIRECT(M17),4,FALSE)</f>
        <v>0</v>
      </c>
      <c r="K18" s="74" t="str">
        <f ca="1">VLOOKUP(M18,INDIRECT(M17),3,FALSE)&amp;", "&amp;VLOOKUP(M18,INDIRECT(M17),2,FALSE)</f>
        <v xml:space="preserve">, </v>
      </c>
      <c r="L18" s="75"/>
      <c r="M18" s="5">
        <f ca="1">IFERROR(SMALL(INDIRECT(M17&amp;"[ID]"),1),0)</f>
        <v>8.1</v>
      </c>
    </row>
    <row r="19" spans="2:13" s="19" customFormat="1" ht="15.6" x14ac:dyDescent="0.3">
      <c r="B19" s="5">
        <f ca="1">IFERROR(SMALL(INDIRECT(B17&amp;"[ID]"),2),0)</f>
        <v>8.1999999999999993</v>
      </c>
      <c r="C19" s="74" t="str">
        <f ca="1">VLOOKUP(B19,INDIRECT(B17),3,FALSE)&amp;", "&amp;VLOOKUP(B19,INDIRECT(B17),2,FALSE)</f>
        <v xml:space="preserve">, </v>
      </c>
      <c r="D19" s="75"/>
      <c r="E19" s="26">
        <f ca="1">VLOOKUP(B19,INDIRECT(B17),4,FALSE)</f>
        <v>0</v>
      </c>
      <c r="F19" s="27">
        <f ca="1">VLOOKUP(B19,INDIRECT(B17),5,FALSE)</f>
        <v>0</v>
      </c>
      <c r="G19" s="33"/>
      <c r="H19" s="34"/>
      <c r="I19" s="27">
        <f ca="1">VLOOKUP(M19,INDIRECT(M17),5,FALSE)</f>
        <v>0</v>
      </c>
      <c r="J19" s="26">
        <f ca="1">VLOOKUP(M19,INDIRECT(M17),4,FALSE)</f>
        <v>0</v>
      </c>
      <c r="K19" s="74" t="str">
        <f ca="1">VLOOKUP(M19,INDIRECT(M17),3,FALSE)&amp;", "&amp;VLOOKUP(M19,INDIRECT(M17),2,FALSE)</f>
        <v xml:space="preserve">, </v>
      </c>
      <c r="L19" s="75"/>
      <c r="M19" s="5">
        <f ca="1">IFERROR(SMALL(INDIRECT(M17&amp;"[ID]"),2),0)</f>
        <v>8.1999999999999993</v>
      </c>
    </row>
    <row r="20" spans="2:13" s="19" customFormat="1" ht="15.6" x14ac:dyDescent="0.3">
      <c r="B20" s="5">
        <f ca="1">IFERROR(SMALL(INDIRECT(B17&amp;"[ID]"),3),0)</f>
        <v>8.3000000000000007</v>
      </c>
      <c r="C20" s="74" t="str">
        <f ca="1">VLOOKUP(B20,INDIRECT(B17),3,FALSE)&amp;", "&amp;VLOOKUP(B20,INDIRECT(B17),2,FALSE)</f>
        <v xml:space="preserve">, </v>
      </c>
      <c r="D20" s="75"/>
      <c r="E20" s="26">
        <f ca="1">VLOOKUP(B20,INDIRECT(B17),4,FALSE)</f>
        <v>0</v>
      </c>
      <c r="F20" s="27">
        <f ca="1">VLOOKUP(B20,INDIRECT(B17),5,FALSE)</f>
        <v>0</v>
      </c>
      <c r="G20" s="33"/>
      <c r="H20" s="34"/>
      <c r="I20" s="27">
        <f ca="1">VLOOKUP(M20,INDIRECT(M17),5,FALSE)</f>
        <v>0</v>
      </c>
      <c r="J20" s="26">
        <f ca="1">VLOOKUP(M20,INDIRECT(M17),4,FALSE)</f>
        <v>0</v>
      </c>
      <c r="K20" s="74" t="str">
        <f ca="1">VLOOKUP(M20,INDIRECT(M17),3,FALSE)&amp;", "&amp;VLOOKUP(M20,INDIRECT(M17),2,FALSE)</f>
        <v xml:space="preserve">, </v>
      </c>
      <c r="L20" s="75"/>
      <c r="M20" s="5">
        <f ca="1">IFERROR(SMALL(INDIRECT(M17&amp;"[ID]"),3),0)</f>
        <v>8.3000000000000007</v>
      </c>
    </row>
    <row r="21" spans="2:13" s="19" customFormat="1" ht="15.6" x14ac:dyDescent="0.3">
      <c r="B21" s="5">
        <f ca="1">IFERROR(SMALL(INDIRECT(B17&amp;"[ID]"),4),0)</f>
        <v>8.4</v>
      </c>
      <c r="C21" s="74" t="str">
        <f ca="1">VLOOKUP(B21,INDIRECT(B17),3,FALSE)&amp;", "&amp;VLOOKUP(B21,INDIRECT(B17),2,FALSE)</f>
        <v xml:space="preserve">, </v>
      </c>
      <c r="D21" s="75"/>
      <c r="E21" s="26">
        <f ca="1">VLOOKUP(B21,INDIRECT(B17),4,FALSE)</f>
        <v>0</v>
      </c>
      <c r="F21" s="27">
        <f ca="1">VLOOKUP(B21,INDIRECT(B17),5,FALSE)</f>
        <v>0</v>
      </c>
      <c r="G21" s="35"/>
      <c r="H21" s="36"/>
      <c r="I21" s="27">
        <f ca="1">VLOOKUP(M21,INDIRECT(M17),5,FALSE)</f>
        <v>0</v>
      </c>
      <c r="J21" s="26">
        <f ca="1">VLOOKUP(M21,INDIRECT(M17),4,FALSE)</f>
        <v>0</v>
      </c>
      <c r="K21" s="74" t="str">
        <f ca="1">VLOOKUP(M21,INDIRECT(M17),3,FALSE)&amp;", "&amp;VLOOKUP(M21,INDIRECT(M17),2,FALSE)</f>
        <v xml:space="preserve">, </v>
      </c>
      <c r="L21" s="75"/>
      <c r="M21" s="5">
        <f ca="1">IFERROR(SMALL(INDIRECT(M17&amp;"[ID]"),4),0)</f>
        <v>8.4</v>
      </c>
    </row>
    <row r="22" spans="2:13" s="19" customFormat="1" ht="15.6" x14ac:dyDescent="0.3">
      <c r="B22" s="5">
        <f ca="1">IFERROR(SMALL(INDIRECT(B17&amp;"[ID]"),5),0)</f>
        <v>8.5</v>
      </c>
      <c r="C22" s="74" t="str">
        <f ca="1">VLOOKUP(B22,INDIRECT(B17),3,FALSE)&amp;", "&amp;VLOOKUP(B22,INDIRECT(B17),2,FALSE)</f>
        <v xml:space="preserve">, </v>
      </c>
      <c r="D22" s="75"/>
      <c r="E22" s="26">
        <f ca="1">VLOOKUP(B22,INDIRECT(B17),4,FALSE)</f>
        <v>0</v>
      </c>
      <c r="F22" s="27">
        <f ca="1">VLOOKUP(B22,INDIRECT(B17),5,FALSE)</f>
        <v>0</v>
      </c>
      <c r="G22" s="35"/>
      <c r="H22" s="36"/>
      <c r="I22" s="27">
        <f ca="1">VLOOKUP(M22,INDIRECT(M17),5,FALSE)</f>
        <v>0</v>
      </c>
      <c r="J22" s="26">
        <f ca="1">VLOOKUP(M22,INDIRECT(M17),4,FALSE)</f>
        <v>0</v>
      </c>
      <c r="K22" s="74" t="str">
        <f ca="1">VLOOKUP(M22,INDIRECT(M17),3,FALSE)&amp;", "&amp;VLOOKUP(M22,INDIRECT(M17),2,FALSE)</f>
        <v xml:space="preserve">, </v>
      </c>
      <c r="L22" s="75"/>
      <c r="M22" s="5">
        <f ca="1">IFERROR(SMALL(INDIRECT(M17&amp;"[ID]"),5),0)</f>
        <v>8.5</v>
      </c>
    </row>
    <row r="23" spans="2:13" s="19" customFormat="1" ht="15.6" x14ac:dyDescent="0.3">
      <c r="B23" s="5">
        <f ca="1">IFERROR(SMALL(INDIRECT(B17&amp;"[ID]"),6),0)</f>
        <v>8.6</v>
      </c>
      <c r="C23" s="74" t="str">
        <f ca="1">VLOOKUP(B23,INDIRECT(B17),3,FALSE)&amp;", "&amp;VLOOKUP(B23,INDIRECT(B17),2,FALSE)</f>
        <v xml:space="preserve">, </v>
      </c>
      <c r="D23" s="75"/>
      <c r="E23" s="26">
        <f ca="1">VLOOKUP(B23,INDIRECT(B17),4,FALSE)</f>
        <v>0</v>
      </c>
      <c r="F23" s="27">
        <f ca="1">VLOOKUP(B23,INDIRECT(B17),5,FALSE)</f>
        <v>0</v>
      </c>
      <c r="G23" s="35"/>
      <c r="H23" s="36"/>
      <c r="I23" s="27">
        <f ca="1">VLOOKUP(M23,INDIRECT(M17),5,FALSE)</f>
        <v>0</v>
      </c>
      <c r="J23" s="26">
        <f ca="1">VLOOKUP(M23,INDIRECT(M17),4,FALSE)</f>
        <v>0</v>
      </c>
      <c r="K23" s="74" t="str">
        <f ca="1">VLOOKUP(M23,INDIRECT(M17),3,FALSE)&amp;", "&amp;VLOOKUP(M23,INDIRECT(M17),2,FALSE)</f>
        <v xml:space="preserve">, </v>
      </c>
      <c r="L23" s="75"/>
      <c r="M23" s="5">
        <f ca="1">IFERROR(SMALL(INDIRECT(M17&amp;"[ID]"),6),0)</f>
        <v>8.6</v>
      </c>
    </row>
    <row r="24" spans="2:13" ht="15.6" x14ac:dyDescent="0.3">
      <c r="E24" s="37"/>
      <c r="F24" s="32">
        <f ca="1">SUM(F18:F23)</f>
        <v>0</v>
      </c>
      <c r="G24" s="28"/>
      <c r="H24" s="29"/>
      <c r="I24" s="32">
        <f ca="1">SUM(I18:I23)</f>
        <v>0</v>
      </c>
      <c r="J24" s="37"/>
    </row>
    <row r="25" spans="2:13" x14ac:dyDescent="0.25">
      <c r="E25" s="37"/>
      <c r="J25" s="37"/>
    </row>
    <row r="26" spans="2:13" s="38" customFormat="1" ht="21" x14ac:dyDescent="0.4">
      <c r="B26" s="18"/>
      <c r="C26" s="18"/>
      <c r="D26" s="71" t="s">
        <v>9</v>
      </c>
      <c r="E26" s="71"/>
      <c r="F26" s="71"/>
      <c r="G26" s="71"/>
      <c r="H26" s="71"/>
      <c r="I26" s="71"/>
      <c r="J26" s="71"/>
      <c r="K26" s="71"/>
      <c r="L26" s="18"/>
      <c r="M26" s="18"/>
    </row>
    <row r="27" spans="2:13" s="19" customFormat="1" ht="21" x14ac:dyDescent="0.4">
      <c r="B27"/>
      <c r="C27"/>
      <c r="D27" s="71">
        <f ca="1">Sportjahr</f>
        <v>2024</v>
      </c>
      <c r="E27" s="71"/>
      <c r="F27" s="71"/>
      <c r="G27" s="71"/>
      <c r="H27" s="71"/>
      <c r="I27" s="71"/>
      <c r="J27" s="71"/>
      <c r="K27" s="71"/>
      <c r="L27"/>
      <c r="M27"/>
    </row>
    <row r="28" spans="2:13" ht="17.399999999999999" x14ac:dyDescent="0.3">
      <c r="D28" s="76" t="e">
        <f>VLOOKUP(Gau_1,Gau_Matrix,3,FALSE)</f>
        <v>#N/A</v>
      </c>
      <c r="E28" s="76"/>
      <c r="F28" s="76"/>
      <c r="I28" s="76" t="e">
        <f>VLOOKUP(Gau_2,Gau_Matrix,3,FALSE)</f>
        <v>#N/A</v>
      </c>
      <c r="J28" s="76"/>
      <c r="K28" s="76"/>
    </row>
    <row r="29" spans="2:13" ht="21" x14ac:dyDescent="0.4">
      <c r="D29" s="71" t="s">
        <v>21</v>
      </c>
      <c r="E29" s="71"/>
      <c r="F29" s="71"/>
      <c r="G29" s="71"/>
      <c r="H29" s="71"/>
      <c r="I29" s="71"/>
      <c r="J29" s="71"/>
      <c r="K29" s="71"/>
    </row>
    <row r="30" spans="2:13" ht="16.2" thickBot="1" x14ac:dyDescent="0.35">
      <c r="B30" s="5"/>
      <c r="C30" s="5"/>
      <c r="D30" s="5"/>
      <c r="E30" s="19"/>
      <c r="F30" s="20">
        <f ca="1">F49+F39</f>
        <v>0</v>
      </c>
      <c r="G30" s="21"/>
      <c r="H30" s="21"/>
      <c r="I30" s="20">
        <f ca="1">I49+I39</f>
        <v>0</v>
      </c>
      <c r="J30" s="5"/>
      <c r="K30" s="5"/>
      <c r="L30" s="5"/>
      <c r="M30" s="5"/>
    </row>
    <row r="31" spans="2:13" ht="16.2" thickTop="1" x14ac:dyDescent="0.3">
      <c r="B31" s="5"/>
      <c r="C31" s="67" t="s">
        <v>48</v>
      </c>
      <c r="D31" s="67"/>
      <c r="E31" s="67"/>
      <c r="F31" s="5"/>
      <c r="G31" s="22"/>
      <c r="H31" s="22"/>
      <c r="I31" s="67" t="s">
        <v>48</v>
      </c>
      <c r="J31" s="67"/>
      <c r="K31" s="67"/>
      <c r="L31" s="67"/>
      <c r="M31" s="5"/>
    </row>
    <row r="32" spans="2:13" ht="15.6" x14ac:dyDescent="0.3">
      <c r="B32" s="5" t="s">
        <v>55</v>
      </c>
      <c r="C32" s="77" t="s">
        <v>1</v>
      </c>
      <c r="D32" s="78"/>
      <c r="E32" s="23" t="s">
        <v>3</v>
      </c>
      <c r="F32" s="24" t="s">
        <v>46</v>
      </c>
      <c r="G32" s="25"/>
      <c r="H32" s="25"/>
      <c r="I32" s="24" t="s">
        <v>46</v>
      </c>
      <c r="J32" s="23" t="s">
        <v>3</v>
      </c>
      <c r="K32" s="79" t="s">
        <v>1</v>
      </c>
      <c r="L32" s="77"/>
      <c r="M32" s="5" t="s">
        <v>57</v>
      </c>
    </row>
    <row r="33" spans="2:13" ht="15.6" x14ac:dyDescent="0.3">
      <c r="B33" s="5">
        <f ca="1">IFERROR(SMALL(INDIRECT(B32&amp;"[ID]"),1),0)</f>
        <v>8.1</v>
      </c>
      <c r="C33" s="74" t="str">
        <f ca="1">VLOOKUP(B33,INDIRECT(B32),3,FALSE)&amp;", "&amp;VLOOKUP(B33,INDIRECT(B32),2,FALSE)</f>
        <v xml:space="preserve">, </v>
      </c>
      <c r="D33" s="75"/>
      <c r="E33" s="26">
        <f ca="1">VLOOKUP(B33,INDIRECT(B32),4,FALSE)</f>
        <v>0</v>
      </c>
      <c r="F33" s="27">
        <f ca="1">VLOOKUP(B33,INDIRECT(B32),5,FALSE)</f>
        <v>0</v>
      </c>
      <c r="G33" s="28"/>
      <c r="H33" s="29"/>
      <c r="I33" s="27">
        <f ca="1">VLOOKUP(M33,INDIRECT(M32),5,FALSE)</f>
        <v>0</v>
      </c>
      <c r="J33" s="26">
        <f ca="1">VLOOKUP(M33,INDIRECT(M32),4,FALSE)</f>
        <v>0</v>
      </c>
      <c r="K33" s="74" t="str">
        <f ca="1">VLOOKUP(M33,INDIRECT(M32),3,FALSE)&amp;", "&amp;VLOOKUP(M33,INDIRECT(M32),2,FALSE)</f>
        <v xml:space="preserve">, </v>
      </c>
      <c r="L33" s="75"/>
      <c r="M33" s="5">
        <f ca="1">IFERROR(SMALL(INDIRECT(M32&amp;"[ID]"),1),0)</f>
        <v>8.1</v>
      </c>
    </row>
    <row r="34" spans="2:13" ht="15.6" x14ac:dyDescent="0.3">
      <c r="B34" s="5">
        <f ca="1">IFERROR(SMALL(INDIRECT(B32&amp;"[ID]"),2),0)</f>
        <v>8.1999999999999993</v>
      </c>
      <c r="C34" s="74" t="str">
        <f ca="1">VLOOKUP(B34,INDIRECT(B32),3,FALSE)&amp;", "&amp;VLOOKUP(B34,INDIRECT(B32),2,FALSE)</f>
        <v xml:space="preserve">, </v>
      </c>
      <c r="D34" s="75"/>
      <c r="E34" s="26">
        <f ca="1">VLOOKUP(B34,INDIRECT(B32),4,FALSE)</f>
        <v>0</v>
      </c>
      <c r="F34" s="27">
        <f ca="1">VLOOKUP(B34,INDIRECT(B32),5,FALSE)</f>
        <v>0</v>
      </c>
      <c r="G34" s="28"/>
      <c r="H34" s="29"/>
      <c r="I34" s="27">
        <f ca="1">VLOOKUP(M34,INDIRECT(M32),5,FALSE)</f>
        <v>0</v>
      </c>
      <c r="J34" s="26">
        <f ca="1">VLOOKUP(M34,INDIRECT(M32),4,FALSE)</f>
        <v>0</v>
      </c>
      <c r="K34" s="74" t="str">
        <f ca="1">VLOOKUP(M34,INDIRECT(M32),3,FALSE)&amp;", "&amp;VLOOKUP(M34,INDIRECT(M32),2,FALSE)</f>
        <v xml:space="preserve">, </v>
      </c>
      <c r="L34" s="75"/>
      <c r="M34" s="5">
        <f ca="1">IFERROR(SMALL(INDIRECT(M32&amp;"[ID]"),2),0)</f>
        <v>8.1999999999999993</v>
      </c>
    </row>
    <row r="35" spans="2:13" ht="15.6" x14ac:dyDescent="0.3">
      <c r="B35" s="5">
        <f ca="1">IFERROR(SMALL(INDIRECT(B32&amp;"[ID]"),3),0)</f>
        <v>8.3000000000000007</v>
      </c>
      <c r="C35" s="74" t="str">
        <f ca="1">VLOOKUP(B35,INDIRECT(B32),3,FALSE)&amp;", "&amp;VLOOKUP(B35,INDIRECT(B32),2,FALSE)</f>
        <v xml:space="preserve">, </v>
      </c>
      <c r="D35" s="75"/>
      <c r="E35" s="26">
        <f ca="1">VLOOKUP(B35,INDIRECT(B32),4,FALSE)</f>
        <v>0</v>
      </c>
      <c r="F35" s="27">
        <f ca="1">VLOOKUP(B35,INDIRECT(B32),5,FALSE)</f>
        <v>0</v>
      </c>
      <c r="G35" s="28"/>
      <c r="H35" s="29"/>
      <c r="I35" s="27">
        <f ca="1">VLOOKUP(M35,INDIRECT(M32),5,FALSE)</f>
        <v>0</v>
      </c>
      <c r="J35" s="26">
        <f ca="1">VLOOKUP(M35,INDIRECT(M32),4,FALSE)</f>
        <v>0</v>
      </c>
      <c r="K35" s="74" t="str">
        <f ca="1">VLOOKUP(M35,INDIRECT(M32),3,FALSE)&amp;", "&amp;VLOOKUP(M35,INDIRECT(M32),2,FALSE)</f>
        <v xml:space="preserve">, </v>
      </c>
      <c r="L35" s="75"/>
      <c r="M35" s="5">
        <f ca="1">IFERROR(SMALL(INDIRECT(M32&amp;"[ID]"),3),0)</f>
        <v>8.3000000000000007</v>
      </c>
    </row>
    <row r="36" spans="2:13" ht="15.6" x14ac:dyDescent="0.3">
      <c r="B36" s="5">
        <f ca="1">IFERROR(SMALL(INDIRECT(B32&amp;"[ID]"),4),0)</f>
        <v>8.4</v>
      </c>
      <c r="C36" s="74" t="str">
        <f ca="1">VLOOKUP(B36,INDIRECT(B32),3,FALSE)&amp;", "&amp;VLOOKUP(B36,INDIRECT(B32),2,FALSE)</f>
        <v xml:space="preserve">, </v>
      </c>
      <c r="D36" s="75"/>
      <c r="E36" s="26">
        <f ca="1">VLOOKUP(B36,INDIRECT(B32),4,FALSE)</f>
        <v>0</v>
      </c>
      <c r="F36" s="27">
        <f ca="1">VLOOKUP(B36,INDIRECT(B32),5,FALSE)</f>
        <v>0</v>
      </c>
      <c r="G36" s="28"/>
      <c r="H36" s="29"/>
      <c r="I36" s="27">
        <f ca="1">VLOOKUP(M36,INDIRECT(M32),5,FALSE)</f>
        <v>0</v>
      </c>
      <c r="J36" s="26">
        <f ca="1">VLOOKUP(M36,INDIRECT(M32),4,FALSE)</f>
        <v>0</v>
      </c>
      <c r="K36" s="74" t="str">
        <f ca="1">VLOOKUP(M36,INDIRECT(M32),3,FALSE)&amp;", "&amp;VLOOKUP(M36,INDIRECT(M32),2,FALSE)</f>
        <v xml:space="preserve">, </v>
      </c>
      <c r="L36" s="75"/>
      <c r="M36" s="5">
        <f ca="1">IFERROR(SMALL(INDIRECT(M32&amp;"[ID]"),4),0)</f>
        <v>8.4</v>
      </c>
    </row>
    <row r="37" spans="2:13" ht="15.6" x14ac:dyDescent="0.3">
      <c r="B37" s="5">
        <f ca="1">IFERROR(SMALL(INDIRECT(B32&amp;"[ID]"),5),0)</f>
        <v>8.5</v>
      </c>
      <c r="C37" s="74" t="str">
        <f ca="1">VLOOKUP(B37,INDIRECT(B32),3,FALSE)&amp;", "&amp;VLOOKUP(B37,INDIRECT(B32),2,FALSE)</f>
        <v xml:space="preserve">, </v>
      </c>
      <c r="D37" s="75"/>
      <c r="E37" s="26">
        <f ca="1">VLOOKUP(B37,INDIRECT(B32),4,FALSE)</f>
        <v>0</v>
      </c>
      <c r="F37" s="27">
        <f ca="1">VLOOKUP(B37,INDIRECT(B32),5,FALSE)</f>
        <v>0</v>
      </c>
      <c r="G37" s="28"/>
      <c r="H37" s="29"/>
      <c r="I37" s="27">
        <f ca="1">VLOOKUP(M37,INDIRECT(M32),5,FALSE)</f>
        <v>0</v>
      </c>
      <c r="J37" s="26">
        <f ca="1">VLOOKUP(M37,INDIRECT(M32),4,FALSE)</f>
        <v>0</v>
      </c>
      <c r="K37" s="74" t="str">
        <f ca="1">VLOOKUP(M37,INDIRECT(M32),3,FALSE)&amp;", "&amp;VLOOKUP(M37,INDIRECT(M32),2,FALSE)</f>
        <v xml:space="preserve">, </v>
      </c>
      <c r="L37" s="75"/>
      <c r="M37" s="5">
        <f ca="1">IFERROR(SMALL(INDIRECT(M32&amp;"[ID]"),5),0)</f>
        <v>8.5</v>
      </c>
    </row>
    <row r="38" spans="2:13" ht="15.6" x14ac:dyDescent="0.3">
      <c r="B38" s="5">
        <f ca="1">IFERROR(SMALL(INDIRECT(B32&amp;"[ID]"),6),0)</f>
        <v>8.6</v>
      </c>
      <c r="C38" s="74" t="str">
        <f ca="1">VLOOKUP(B38,INDIRECT(B32),3,FALSE)&amp;", "&amp;VLOOKUP(B38,INDIRECT(B32),2,FALSE)</f>
        <v xml:space="preserve">, </v>
      </c>
      <c r="D38" s="75"/>
      <c r="E38" s="26">
        <f ca="1">VLOOKUP(B38,INDIRECT(B32),4,FALSE)</f>
        <v>0</v>
      </c>
      <c r="F38" s="27">
        <f ca="1">VLOOKUP(B38,INDIRECT(B32),5,FALSE)</f>
        <v>0</v>
      </c>
      <c r="G38" s="28"/>
      <c r="H38" s="29"/>
      <c r="I38" s="27">
        <f ca="1">VLOOKUP(M38,INDIRECT(M32),5,FALSE)</f>
        <v>0</v>
      </c>
      <c r="J38" s="26">
        <f ca="1">VLOOKUP(M38,INDIRECT(M32),4,FALSE)</f>
        <v>0</v>
      </c>
      <c r="K38" s="74" t="str">
        <f ca="1">VLOOKUP(M38,INDIRECT(M32),3,FALSE)&amp;", "&amp;VLOOKUP(M38,INDIRECT(M32),2,FALSE)</f>
        <v xml:space="preserve">, </v>
      </c>
      <c r="L38" s="75"/>
      <c r="M38" s="5">
        <f ca="1">IFERROR(SMALL(INDIRECT(M32&amp;"[ID]"),6),0)</f>
        <v>8.6</v>
      </c>
    </row>
    <row r="39" spans="2:13" ht="15.6" x14ac:dyDescent="0.3">
      <c r="B39" s="19"/>
      <c r="C39" s="19"/>
      <c r="D39" s="30"/>
      <c r="E39" s="31"/>
      <c r="F39" s="32">
        <f ca="1">SUM(F33:F38)</f>
        <v>0</v>
      </c>
      <c r="G39" s="28"/>
      <c r="H39" s="29"/>
      <c r="I39" s="32">
        <f ca="1">SUM(I33:I38)</f>
        <v>0</v>
      </c>
      <c r="J39" s="31"/>
      <c r="K39" s="30"/>
      <c r="L39" s="19"/>
      <c r="M39" s="19"/>
    </row>
    <row r="41" spans="2:13" ht="15.6" x14ac:dyDescent="0.3">
      <c r="C41" s="67" t="s">
        <v>49</v>
      </c>
      <c r="D41" s="67"/>
      <c r="E41" s="67"/>
      <c r="F41" s="67"/>
      <c r="I41" s="67" t="s">
        <v>49</v>
      </c>
      <c r="J41" s="67"/>
      <c r="K41" s="67"/>
      <c r="L41" s="67"/>
      <c r="M41" s="5"/>
    </row>
    <row r="42" spans="2:13" ht="15.6" x14ac:dyDescent="0.3">
      <c r="B42" s="5" t="s">
        <v>56</v>
      </c>
      <c r="C42" s="77" t="s">
        <v>1</v>
      </c>
      <c r="D42" s="78"/>
      <c r="E42" s="23" t="s">
        <v>3</v>
      </c>
      <c r="F42" s="24" t="s">
        <v>46</v>
      </c>
      <c r="G42" s="25"/>
      <c r="H42" s="25"/>
      <c r="I42" s="24" t="s">
        <v>46</v>
      </c>
      <c r="J42" s="23" t="s">
        <v>3</v>
      </c>
      <c r="K42" s="79" t="s">
        <v>1</v>
      </c>
      <c r="L42" s="77"/>
      <c r="M42" s="5" t="s">
        <v>58</v>
      </c>
    </row>
    <row r="43" spans="2:13" ht="15.6" x14ac:dyDescent="0.3">
      <c r="B43" s="5">
        <f ca="1">IFERROR(SMALL(INDIRECT(B42&amp;"[ID]"),1),0)</f>
        <v>8.1</v>
      </c>
      <c r="C43" s="74" t="str">
        <f ca="1">VLOOKUP(B43,INDIRECT(B42),3,FALSE)&amp;", "&amp;VLOOKUP(B43,INDIRECT(B42),2,FALSE)</f>
        <v xml:space="preserve">, </v>
      </c>
      <c r="D43" s="75"/>
      <c r="E43" s="26">
        <f ca="1">VLOOKUP(B43,INDIRECT(B42),4,FALSE)</f>
        <v>0</v>
      </c>
      <c r="F43" s="27">
        <f ca="1">VLOOKUP(B43,INDIRECT(B42),5,FALSE)</f>
        <v>0</v>
      </c>
      <c r="G43" s="28"/>
      <c r="H43" s="29"/>
      <c r="I43" s="27">
        <f ca="1">VLOOKUP(M43,INDIRECT(M42),5,FALSE)</f>
        <v>0</v>
      </c>
      <c r="J43" s="26">
        <f ca="1">VLOOKUP(M43,INDIRECT(M42),4,FALSE)</f>
        <v>0</v>
      </c>
      <c r="K43" s="74" t="str">
        <f ca="1">VLOOKUP(M43,INDIRECT(M42),3,FALSE)&amp;", "&amp;VLOOKUP(M43,INDIRECT(M42),2,FALSE)</f>
        <v xml:space="preserve">, </v>
      </c>
      <c r="L43" s="75"/>
      <c r="M43" s="5">
        <f ca="1">IFERROR(SMALL(INDIRECT(M42&amp;"[ID]"),1),0)</f>
        <v>8.1</v>
      </c>
    </row>
    <row r="44" spans="2:13" ht="15.6" x14ac:dyDescent="0.3">
      <c r="B44" s="5">
        <f ca="1">IFERROR(SMALL(INDIRECT(B42&amp;"[ID]"),2),0)</f>
        <v>8.1999999999999993</v>
      </c>
      <c r="C44" s="74" t="str">
        <f ca="1">VLOOKUP(B44,INDIRECT(B42),3,FALSE)&amp;", "&amp;VLOOKUP(B44,INDIRECT(B42),2,FALSE)</f>
        <v xml:space="preserve">, </v>
      </c>
      <c r="D44" s="75"/>
      <c r="E44" s="26">
        <f ca="1">VLOOKUP(B44,INDIRECT(B42),4,FALSE)</f>
        <v>0</v>
      </c>
      <c r="F44" s="27">
        <f ca="1">VLOOKUP(B44,INDIRECT(B42),5,FALSE)</f>
        <v>0</v>
      </c>
      <c r="G44" s="33"/>
      <c r="H44" s="34"/>
      <c r="I44" s="27">
        <f ca="1">VLOOKUP(M44,INDIRECT(M42),5,FALSE)</f>
        <v>0</v>
      </c>
      <c r="J44" s="26">
        <f ca="1">VLOOKUP(M44,INDIRECT(M42),4,FALSE)</f>
        <v>0</v>
      </c>
      <c r="K44" s="74" t="str">
        <f ca="1">VLOOKUP(M44,INDIRECT(M42),3,FALSE)&amp;", "&amp;VLOOKUP(M44,INDIRECT(M42),2,FALSE)</f>
        <v xml:space="preserve">, </v>
      </c>
      <c r="L44" s="75"/>
      <c r="M44" s="5">
        <f ca="1">IFERROR(SMALL(INDIRECT(M42&amp;"[ID]"),2),0)</f>
        <v>8.1999999999999993</v>
      </c>
    </row>
    <row r="45" spans="2:13" ht="15.6" x14ac:dyDescent="0.3">
      <c r="B45" s="5">
        <f ca="1">IFERROR(SMALL(INDIRECT(B42&amp;"[ID]"),3),0)</f>
        <v>8.3000000000000007</v>
      </c>
      <c r="C45" s="74" t="str">
        <f ca="1">VLOOKUP(B45,INDIRECT(B42),3,FALSE)&amp;", "&amp;VLOOKUP(B45,INDIRECT(B42),2,FALSE)</f>
        <v xml:space="preserve">, </v>
      </c>
      <c r="D45" s="75"/>
      <c r="E45" s="26">
        <f ca="1">VLOOKUP(B45,INDIRECT(B42),4,FALSE)</f>
        <v>0</v>
      </c>
      <c r="F45" s="27">
        <f ca="1">VLOOKUP(B45,INDIRECT(B42),5,FALSE)</f>
        <v>0</v>
      </c>
      <c r="G45" s="33"/>
      <c r="H45" s="34"/>
      <c r="I45" s="27">
        <f ca="1">VLOOKUP(M45,INDIRECT(M42),5,FALSE)</f>
        <v>0</v>
      </c>
      <c r="J45" s="26">
        <f ca="1">VLOOKUP(M45,INDIRECT(M42),4,FALSE)</f>
        <v>0</v>
      </c>
      <c r="K45" s="74" t="str">
        <f ca="1">VLOOKUP(M45,INDIRECT(M42),3,FALSE)&amp;", "&amp;VLOOKUP(M45,INDIRECT(M42),2,FALSE)</f>
        <v xml:space="preserve">, </v>
      </c>
      <c r="L45" s="75"/>
      <c r="M45" s="5">
        <f ca="1">IFERROR(SMALL(INDIRECT(M42&amp;"[ID]"),3),0)</f>
        <v>8.3000000000000007</v>
      </c>
    </row>
    <row r="46" spans="2:13" ht="15.6" x14ac:dyDescent="0.3">
      <c r="B46" s="5">
        <f ca="1">IFERROR(SMALL(INDIRECT(B42&amp;"[ID]"),4),0)</f>
        <v>8.4</v>
      </c>
      <c r="C46" s="74" t="str">
        <f ca="1">VLOOKUP(B46,INDIRECT(B42),3,FALSE)&amp;", "&amp;VLOOKUP(B46,INDIRECT(B42),2,FALSE)</f>
        <v xml:space="preserve">, </v>
      </c>
      <c r="D46" s="75"/>
      <c r="E46" s="26">
        <f ca="1">VLOOKUP(B46,INDIRECT(B42),4,FALSE)</f>
        <v>0</v>
      </c>
      <c r="F46" s="27">
        <f ca="1">VLOOKUP(B46,INDIRECT(B42),5,FALSE)</f>
        <v>0</v>
      </c>
      <c r="G46" s="35"/>
      <c r="H46" s="36"/>
      <c r="I46" s="27">
        <f ca="1">VLOOKUP(M46,INDIRECT(M42),5,FALSE)</f>
        <v>0</v>
      </c>
      <c r="J46" s="26">
        <f ca="1">VLOOKUP(M46,INDIRECT(M42),4,FALSE)</f>
        <v>0</v>
      </c>
      <c r="K46" s="74" t="str">
        <f ca="1">VLOOKUP(M46,INDIRECT(M42),3,FALSE)&amp;", "&amp;VLOOKUP(M46,INDIRECT(M42),2,FALSE)</f>
        <v xml:space="preserve">, </v>
      </c>
      <c r="L46" s="75"/>
      <c r="M46" s="5">
        <f ca="1">IFERROR(SMALL(INDIRECT(M42&amp;"[ID]"),4),0)</f>
        <v>8.4</v>
      </c>
    </row>
    <row r="47" spans="2:13" ht="15.6" x14ac:dyDescent="0.3">
      <c r="B47" s="5">
        <f ca="1">IFERROR(SMALL(INDIRECT(B42&amp;"[ID]"),5),0)</f>
        <v>8.5</v>
      </c>
      <c r="C47" s="74" t="str">
        <f ca="1">VLOOKUP(B47,INDIRECT(B42),3,FALSE)&amp;", "&amp;VLOOKUP(B47,INDIRECT(B42),2,FALSE)</f>
        <v xml:space="preserve">, </v>
      </c>
      <c r="D47" s="75"/>
      <c r="E47" s="26">
        <f ca="1">VLOOKUP(B47,INDIRECT(B42),4,FALSE)</f>
        <v>0</v>
      </c>
      <c r="F47" s="27">
        <f ca="1">VLOOKUP(B47,INDIRECT(B42),5,FALSE)</f>
        <v>0</v>
      </c>
      <c r="G47" s="35"/>
      <c r="H47" s="36"/>
      <c r="I47" s="27">
        <f ca="1">VLOOKUP(M47,INDIRECT(M42),5,FALSE)</f>
        <v>0</v>
      </c>
      <c r="J47" s="26">
        <f ca="1">VLOOKUP(M47,INDIRECT(M42),4,FALSE)</f>
        <v>0</v>
      </c>
      <c r="K47" s="74" t="str">
        <f ca="1">VLOOKUP(M47,INDIRECT(M42),3,FALSE)&amp;", "&amp;VLOOKUP(M47,INDIRECT(M42),2,FALSE)</f>
        <v xml:space="preserve">, </v>
      </c>
      <c r="L47" s="75"/>
      <c r="M47" s="5">
        <f ca="1">IFERROR(SMALL(INDIRECT(M42&amp;"[ID]"),5),0)</f>
        <v>8.5</v>
      </c>
    </row>
    <row r="48" spans="2:13" ht="15.6" x14ac:dyDescent="0.3">
      <c r="B48" s="5">
        <f ca="1">IFERROR(SMALL(INDIRECT(B42&amp;"[ID]"),6),0)</f>
        <v>8.6</v>
      </c>
      <c r="C48" s="74" t="str">
        <f ca="1">VLOOKUP(B48,INDIRECT(B42),3,FALSE)&amp;", "&amp;VLOOKUP(B48,INDIRECT(B42),2,FALSE)</f>
        <v xml:space="preserve">, </v>
      </c>
      <c r="D48" s="75"/>
      <c r="E48" s="26">
        <f ca="1">VLOOKUP(B48,INDIRECT(B42),4,FALSE)</f>
        <v>0</v>
      </c>
      <c r="F48" s="27">
        <f ca="1">VLOOKUP(B48,INDIRECT(B42),5,FALSE)</f>
        <v>0</v>
      </c>
      <c r="G48" s="35"/>
      <c r="H48" s="36"/>
      <c r="I48" s="27">
        <f ca="1">VLOOKUP(M48,INDIRECT(M42),5,FALSE)</f>
        <v>0</v>
      </c>
      <c r="J48" s="26">
        <f ca="1">VLOOKUP(M48,INDIRECT(M42),4,FALSE)</f>
        <v>0</v>
      </c>
      <c r="K48" s="74" t="str">
        <f ca="1">VLOOKUP(M48,INDIRECT(M42),3,FALSE)&amp;", "&amp;VLOOKUP(M48,INDIRECT(M42),2,FALSE)</f>
        <v xml:space="preserve">, </v>
      </c>
      <c r="L48" s="75"/>
      <c r="M48" s="5">
        <f ca="1">IFERROR(SMALL(INDIRECT(M42&amp;"[ID]"),6),0)</f>
        <v>8.6</v>
      </c>
    </row>
    <row r="49" spans="2:13" ht="15.6" x14ac:dyDescent="0.3">
      <c r="E49" s="37"/>
      <c r="F49" s="32">
        <f ca="1">SUM(F43:F48)</f>
        <v>0</v>
      </c>
      <c r="G49" s="28"/>
      <c r="H49" s="29"/>
      <c r="I49" s="32">
        <f ca="1">SUM(I43:I48)</f>
        <v>0</v>
      </c>
      <c r="J49" s="37"/>
    </row>
    <row r="50" spans="2:13" x14ac:dyDescent="0.25">
      <c r="E50" s="37"/>
      <c r="J50" s="37"/>
    </row>
    <row r="51" spans="2:13" ht="21" x14ac:dyDescent="0.4">
      <c r="B51" s="18"/>
      <c r="C51" s="18"/>
      <c r="D51" s="71" t="s">
        <v>9</v>
      </c>
      <c r="E51" s="71"/>
      <c r="F51" s="71"/>
      <c r="G51" s="71"/>
      <c r="H51" s="71"/>
      <c r="I51" s="71"/>
      <c r="J51" s="71"/>
      <c r="K51" s="71"/>
      <c r="L51" s="18"/>
      <c r="M51" s="18"/>
    </row>
    <row r="52" spans="2:13" ht="21" x14ac:dyDescent="0.4">
      <c r="D52" s="71">
        <f ca="1">Sportjahr</f>
        <v>2024</v>
      </c>
      <c r="E52" s="71"/>
      <c r="F52" s="71"/>
      <c r="G52" s="71"/>
      <c r="H52" s="71"/>
      <c r="I52" s="71"/>
      <c r="J52" s="71"/>
      <c r="K52" s="71"/>
    </row>
    <row r="53" spans="2:13" ht="17.399999999999999" x14ac:dyDescent="0.3">
      <c r="D53" s="76" t="e">
        <f>VLOOKUP(Gau_1,Gau_Matrix,3,FALSE)</f>
        <v>#N/A</v>
      </c>
      <c r="E53" s="76"/>
      <c r="F53" s="76"/>
      <c r="I53" s="76" t="e">
        <f>VLOOKUP(Gau_2,Gau_Matrix,3,FALSE)</f>
        <v>#N/A</v>
      </c>
      <c r="J53" s="76"/>
      <c r="K53" s="76"/>
    </row>
    <row r="54" spans="2:13" ht="21" x14ac:dyDescent="0.4">
      <c r="D54" s="71" t="s">
        <v>47</v>
      </c>
      <c r="E54" s="71"/>
      <c r="F54" s="71"/>
      <c r="G54" s="71"/>
      <c r="H54" s="71"/>
      <c r="I54" s="71"/>
      <c r="J54" s="71"/>
      <c r="K54" s="71"/>
    </row>
    <row r="55" spans="2:13" ht="16.2" thickBot="1" x14ac:dyDescent="0.35">
      <c r="B55" s="5"/>
      <c r="C55" s="5"/>
      <c r="D55" s="5"/>
      <c r="E55" s="19"/>
      <c r="F55" s="20">
        <f ca="1">F74+F64</f>
        <v>0</v>
      </c>
      <c r="G55" s="21"/>
      <c r="H55" s="21"/>
      <c r="I55" s="20">
        <f ca="1">I74+I64</f>
        <v>0</v>
      </c>
      <c r="J55" s="5"/>
      <c r="K55" s="5"/>
      <c r="L55" s="5"/>
      <c r="M55" s="5"/>
    </row>
    <row r="56" spans="2:13" ht="16.2" thickTop="1" x14ac:dyDescent="0.3">
      <c r="B56" s="5"/>
      <c r="C56" s="67" t="s">
        <v>48</v>
      </c>
      <c r="D56" s="67"/>
      <c r="E56" s="67"/>
      <c r="F56" s="5"/>
      <c r="G56" s="22"/>
      <c r="H56" s="22"/>
      <c r="I56" s="67" t="s">
        <v>48</v>
      </c>
      <c r="J56" s="67"/>
      <c r="K56" s="67"/>
      <c r="L56" s="67"/>
      <c r="M56" s="5"/>
    </row>
    <row r="57" spans="2:13" ht="15.6" x14ac:dyDescent="0.3">
      <c r="B57" s="5" t="s">
        <v>59</v>
      </c>
      <c r="C57" s="77" t="s">
        <v>1</v>
      </c>
      <c r="D57" s="78"/>
      <c r="E57" s="23" t="s">
        <v>3</v>
      </c>
      <c r="F57" s="24" t="s">
        <v>46</v>
      </c>
      <c r="G57" s="25"/>
      <c r="H57" s="25"/>
      <c r="I57" s="24" t="s">
        <v>46</v>
      </c>
      <c r="J57" s="23" t="s">
        <v>3</v>
      </c>
      <c r="K57" s="79" t="s">
        <v>1</v>
      </c>
      <c r="L57" s="77"/>
      <c r="M57" s="5" t="s">
        <v>60</v>
      </c>
    </row>
    <row r="58" spans="2:13" ht="15.6" x14ac:dyDescent="0.3">
      <c r="B58" s="5">
        <f ca="1">IFERROR(SMALL(INDIRECT(B57&amp;"[ID]"),1),0)</f>
        <v>8.1</v>
      </c>
      <c r="C58" s="74" t="str">
        <f ca="1">VLOOKUP(B58,INDIRECT(B57),3,FALSE)&amp;", "&amp;VLOOKUP(B58,INDIRECT(B57),2,FALSE)</f>
        <v xml:space="preserve">, </v>
      </c>
      <c r="D58" s="75"/>
      <c r="E58" s="26">
        <f ca="1">VLOOKUP(B58,INDIRECT(B57),4,FALSE)</f>
        <v>0</v>
      </c>
      <c r="F58" s="27">
        <f ca="1">VLOOKUP(B58,INDIRECT(B57),5,FALSE)</f>
        <v>0</v>
      </c>
      <c r="G58" s="28"/>
      <c r="H58" s="29"/>
      <c r="I58" s="27">
        <f ca="1">VLOOKUP(M58,INDIRECT(M57),5,FALSE)</f>
        <v>0</v>
      </c>
      <c r="J58" s="26">
        <f ca="1">VLOOKUP(M58,INDIRECT(M57),4,FALSE)</f>
        <v>0</v>
      </c>
      <c r="K58" s="74" t="str">
        <f ca="1">VLOOKUP(M58,INDIRECT(M57),3,FALSE)&amp;", "&amp;VLOOKUP(M58,INDIRECT(M57),2,FALSE)</f>
        <v xml:space="preserve">, </v>
      </c>
      <c r="L58" s="75"/>
      <c r="M58" s="5">
        <f ca="1">IFERROR(SMALL(INDIRECT(M57&amp;"[ID]"),1),0)</f>
        <v>8.1</v>
      </c>
    </row>
    <row r="59" spans="2:13" ht="15.6" x14ac:dyDescent="0.3">
      <c r="B59" s="5">
        <f ca="1">IFERROR(SMALL(INDIRECT(B57&amp;"[ID]"),2),0)</f>
        <v>8.1999999999999993</v>
      </c>
      <c r="C59" s="74" t="str">
        <f ca="1">VLOOKUP(B59,INDIRECT(B57),3,FALSE)&amp;", "&amp;VLOOKUP(B59,INDIRECT(B57),2,FALSE)</f>
        <v xml:space="preserve">, </v>
      </c>
      <c r="D59" s="75"/>
      <c r="E59" s="26">
        <f ca="1">VLOOKUP(B59,INDIRECT(B57),4,FALSE)</f>
        <v>0</v>
      </c>
      <c r="F59" s="27">
        <f ca="1">VLOOKUP(B59,INDIRECT(B57),5,FALSE)</f>
        <v>0</v>
      </c>
      <c r="G59" s="28"/>
      <c r="H59" s="29"/>
      <c r="I59" s="27">
        <f ca="1">VLOOKUP(M59,INDIRECT(M57),5,FALSE)</f>
        <v>0</v>
      </c>
      <c r="J59" s="26">
        <f ca="1">VLOOKUP(M59,INDIRECT(M57),4,FALSE)</f>
        <v>0</v>
      </c>
      <c r="K59" s="74" t="str">
        <f ca="1">VLOOKUP(M59,INDIRECT(M57),3,FALSE)&amp;", "&amp;VLOOKUP(M59,INDIRECT(M57),2,FALSE)</f>
        <v xml:space="preserve">, </v>
      </c>
      <c r="L59" s="75"/>
      <c r="M59" s="5">
        <f ca="1">IFERROR(SMALL(INDIRECT(M57&amp;"[ID]"),2),0)</f>
        <v>8.1999999999999993</v>
      </c>
    </row>
    <row r="60" spans="2:13" ht="15.6" x14ac:dyDescent="0.3">
      <c r="B60" s="5">
        <f ca="1">IFERROR(SMALL(INDIRECT(B57&amp;"[ID]"),3),0)</f>
        <v>8.3000000000000007</v>
      </c>
      <c r="C60" s="74" t="str">
        <f ca="1">VLOOKUP(B60,INDIRECT(B57),3,FALSE)&amp;", "&amp;VLOOKUP(B60,INDIRECT(B57),2,FALSE)</f>
        <v xml:space="preserve">, </v>
      </c>
      <c r="D60" s="75"/>
      <c r="E60" s="26">
        <f ca="1">VLOOKUP(B60,INDIRECT(B57),4,FALSE)</f>
        <v>0</v>
      </c>
      <c r="F60" s="27">
        <f ca="1">VLOOKUP(B60,INDIRECT(B57),5,FALSE)</f>
        <v>0</v>
      </c>
      <c r="G60" s="28"/>
      <c r="H60" s="29"/>
      <c r="I60" s="27">
        <f ca="1">VLOOKUP(M60,INDIRECT(M57),5,FALSE)</f>
        <v>0</v>
      </c>
      <c r="J60" s="26">
        <f ca="1">VLOOKUP(M60,INDIRECT(M57),4,FALSE)</f>
        <v>0</v>
      </c>
      <c r="K60" s="74" t="str">
        <f ca="1">VLOOKUP(M60,INDIRECT(M57),3,FALSE)&amp;", "&amp;VLOOKUP(M60,INDIRECT(M57),2,FALSE)</f>
        <v xml:space="preserve">, </v>
      </c>
      <c r="L60" s="75"/>
      <c r="M60" s="5">
        <f ca="1">IFERROR(SMALL(INDIRECT(M57&amp;"[ID]"),3),0)</f>
        <v>8.3000000000000007</v>
      </c>
    </row>
    <row r="61" spans="2:13" ht="15.6" x14ac:dyDescent="0.3">
      <c r="B61" s="5">
        <f ca="1">IFERROR(SMALL(INDIRECT(B57&amp;"[ID]"),4),0)</f>
        <v>8.4</v>
      </c>
      <c r="C61" s="74" t="str">
        <f ca="1">VLOOKUP(B61,INDIRECT(B57),3,FALSE)&amp;", "&amp;VLOOKUP(B61,INDIRECT(B57),2,FALSE)</f>
        <v xml:space="preserve">, </v>
      </c>
      <c r="D61" s="75"/>
      <c r="E61" s="26">
        <f ca="1">VLOOKUP(B61,INDIRECT(B57),4,FALSE)</f>
        <v>0</v>
      </c>
      <c r="F61" s="27">
        <f ca="1">VLOOKUP(B61,INDIRECT(B57),5,FALSE)</f>
        <v>0</v>
      </c>
      <c r="G61" s="28"/>
      <c r="H61" s="29"/>
      <c r="I61" s="27">
        <f ca="1">VLOOKUP(M61,INDIRECT(M57),5,FALSE)</f>
        <v>0</v>
      </c>
      <c r="J61" s="26">
        <f ca="1">VLOOKUP(M61,INDIRECT(M57),4,FALSE)</f>
        <v>0</v>
      </c>
      <c r="K61" s="74" t="str">
        <f ca="1">VLOOKUP(M61,INDIRECT(M57),3,FALSE)&amp;", "&amp;VLOOKUP(M61,INDIRECT(M57),2,FALSE)</f>
        <v xml:space="preserve">, </v>
      </c>
      <c r="L61" s="75"/>
      <c r="M61" s="5">
        <f ca="1">IFERROR(SMALL(INDIRECT(M57&amp;"[ID]"),4),0)</f>
        <v>8.4</v>
      </c>
    </row>
    <row r="62" spans="2:13" ht="15.6" x14ac:dyDescent="0.3">
      <c r="B62" s="5">
        <f ca="1">IFERROR(SMALL(INDIRECT(B57&amp;"[ID]"),5),0)</f>
        <v>8.5</v>
      </c>
      <c r="C62" s="74" t="str">
        <f ca="1">VLOOKUP(B62,INDIRECT(B57),3,FALSE)&amp;", "&amp;VLOOKUP(B62,INDIRECT(B57),2,FALSE)</f>
        <v xml:space="preserve">, </v>
      </c>
      <c r="D62" s="75"/>
      <c r="E62" s="26">
        <f ca="1">VLOOKUP(B62,INDIRECT(B57),4,FALSE)</f>
        <v>0</v>
      </c>
      <c r="F62" s="27">
        <f ca="1">VLOOKUP(B62,INDIRECT(B57),5,FALSE)</f>
        <v>0</v>
      </c>
      <c r="G62" s="28"/>
      <c r="H62" s="29"/>
      <c r="I62" s="27">
        <f ca="1">VLOOKUP(M62,INDIRECT(M57),5,FALSE)</f>
        <v>0</v>
      </c>
      <c r="J62" s="26">
        <f ca="1">VLOOKUP(M62,INDIRECT(M57),4,FALSE)</f>
        <v>0</v>
      </c>
      <c r="K62" s="74" t="str">
        <f ca="1">VLOOKUP(M62,INDIRECT(M57),3,FALSE)&amp;", "&amp;VLOOKUP(M62,INDIRECT(M57),2,FALSE)</f>
        <v xml:space="preserve">, </v>
      </c>
      <c r="L62" s="75"/>
      <c r="M62" s="5">
        <f ca="1">IFERROR(SMALL(INDIRECT(M57&amp;"[ID]"),5),0)</f>
        <v>8.5</v>
      </c>
    </row>
    <row r="63" spans="2:13" ht="15.6" x14ac:dyDescent="0.3">
      <c r="B63" s="5">
        <f ca="1">IFERROR(SMALL(INDIRECT(B57&amp;"[ID]"),6),0)</f>
        <v>8.6</v>
      </c>
      <c r="C63" s="74" t="str">
        <f ca="1">VLOOKUP(B63,INDIRECT(B57),3,FALSE)&amp;", "&amp;VLOOKUP(B63,INDIRECT(B57),2,FALSE)</f>
        <v xml:space="preserve">, </v>
      </c>
      <c r="D63" s="75"/>
      <c r="E63" s="26">
        <f ca="1">VLOOKUP(B63,INDIRECT(B57),4,FALSE)</f>
        <v>0</v>
      </c>
      <c r="F63" s="27">
        <f ca="1">VLOOKUP(B63,INDIRECT(B57),5,FALSE)</f>
        <v>0</v>
      </c>
      <c r="G63" s="28"/>
      <c r="H63" s="29"/>
      <c r="I63" s="27">
        <f ca="1">VLOOKUP(M63,INDIRECT(M57),5,FALSE)</f>
        <v>0</v>
      </c>
      <c r="J63" s="26">
        <f ca="1">VLOOKUP(M63,INDIRECT(M57),4,FALSE)</f>
        <v>0</v>
      </c>
      <c r="K63" s="74" t="str">
        <f ca="1">VLOOKUP(M63,INDIRECT(M57),3,FALSE)&amp;", "&amp;VLOOKUP(M63,INDIRECT(M57),2,FALSE)</f>
        <v xml:space="preserve">, </v>
      </c>
      <c r="L63" s="75"/>
      <c r="M63" s="5">
        <f ca="1">IFERROR(SMALL(INDIRECT(M57&amp;"[ID]"),6),0)</f>
        <v>8.6</v>
      </c>
    </row>
    <row r="64" spans="2:13" ht="15.6" x14ac:dyDescent="0.3">
      <c r="B64" s="19"/>
      <c r="C64" s="19"/>
      <c r="D64" s="30"/>
      <c r="E64" s="31"/>
      <c r="F64" s="32">
        <f ca="1">SUM(F58:F63)</f>
        <v>0</v>
      </c>
      <c r="G64" s="28"/>
      <c r="H64" s="29"/>
      <c r="I64" s="32">
        <f ca="1">SUM(I58:I63)</f>
        <v>0</v>
      </c>
      <c r="J64" s="31"/>
      <c r="K64" s="30"/>
      <c r="L64" s="19"/>
      <c r="M64" s="19"/>
    </row>
    <row r="66" spans="2:13" ht="15.6" x14ac:dyDescent="0.3">
      <c r="C66" s="67" t="s">
        <v>49</v>
      </c>
      <c r="D66" s="67"/>
      <c r="E66" s="67"/>
      <c r="F66" s="67"/>
      <c r="I66" s="67" t="s">
        <v>49</v>
      </c>
      <c r="J66" s="67"/>
      <c r="K66" s="67"/>
      <c r="L66" s="67"/>
      <c r="M66" s="5"/>
    </row>
    <row r="67" spans="2:13" ht="15.6" x14ac:dyDescent="0.3">
      <c r="B67" s="5" t="s">
        <v>61</v>
      </c>
      <c r="C67" s="77" t="s">
        <v>1</v>
      </c>
      <c r="D67" s="78"/>
      <c r="E67" s="23" t="s">
        <v>3</v>
      </c>
      <c r="F67" s="24" t="s">
        <v>46</v>
      </c>
      <c r="G67" s="25"/>
      <c r="H67" s="25"/>
      <c r="I67" s="24" t="s">
        <v>46</v>
      </c>
      <c r="J67" s="23" t="s">
        <v>3</v>
      </c>
      <c r="K67" s="79" t="s">
        <v>1</v>
      </c>
      <c r="L67" s="77"/>
      <c r="M67" s="5" t="s">
        <v>62</v>
      </c>
    </row>
    <row r="68" spans="2:13" ht="15.6" x14ac:dyDescent="0.3">
      <c r="B68" s="5">
        <f ca="1">IFERROR(SMALL(INDIRECT(B67&amp;"[ID]"),1),0)</f>
        <v>8.1</v>
      </c>
      <c r="C68" s="74" t="str">
        <f ca="1">VLOOKUP(B68,INDIRECT(B67),3,FALSE)&amp;", "&amp;VLOOKUP(B68,INDIRECT(B67),2,FALSE)</f>
        <v xml:space="preserve">, </v>
      </c>
      <c r="D68" s="75"/>
      <c r="E68" s="26">
        <f ca="1">VLOOKUP(B68,INDIRECT(B67),4,FALSE)</f>
        <v>0</v>
      </c>
      <c r="F68" s="27">
        <f ca="1">VLOOKUP(B68,INDIRECT(B67),5,FALSE)</f>
        <v>0</v>
      </c>
      <c r="G68" s="28"/>
      <c r="H68" s="29"/>
      <c r="I68" s="27">
        <f ca="1">VLOOKUP(M68,INDIRECT(M67),5,FALSE)</f>
        <v>0</v>
      </c>
      <c r="J68" s="26">
        <f ca="1">VLOOKUP(M68,INDIRECT(M67),4,FALSE)</f>
        <v>0</v>
      </c>
      <c r="K68" s="74" t="str">
        <f ca="1">VLOOKUP(M68,INDIRECT(M67),3,FALSE)&amp;", "&amp;VLOOKUP(M68,INDIRECT(M67),2,FALSE)</f>
        <v xml:space="preserve">, </v>
      </c>
      <c r="L68" s="75"/>
      <c r="M68" s="5">
        <f ca="1">IFERROR(SMALL(INDIRECT(M67&amp;"[ID]"),1),0)</f>
        <v>8.1</v>
      </c>
    </row>
    <row r="69" spans="2:13" ht="15.6" x14ac:dyDescent="0.3">
      <c r="B69" s="5">
        <f ca="1">IFERROR(SMALL(INDIRECT(B67&amp;"[ID]"),2),0)</f>
        <v>8.1999999999999993</v>
      </c>
      <c r="C69" s="74" t="str">
        <f ca="1">VLOOKUP(B69,INDIRECT(B67),3,FALSE)&amp;", "&amp;VLOOKUP(B69,INDIRECT(B67),2,FALSE)</f>
        <v xml:space="preserve">, </v>
      </c>
      <c r="D69" s="75"/>
      <c r="E69" s="26">
        <f ca="1">VLOOKUP(B69,INDIRECT(B67),4,FALSE)</f>
        <v>0</v>
      </c>
      <c r="F69" s="27">
        <f ca="1">VLOOKUP(B69,INDIRECT(B67),5,FALSE)</f>
        <v>0</v>
      </c>
      <c r="G69" s="33"/>
      <c r="H69" s="34"/>
      <c r="I69" s="27">
        <f ca="1">VLOOKUP(M69,INDIRECT(M67),5,FALSE)</f>
        <v>0</v>
      </c>
      <c r="J69" s="26">
        <f ca="1">VLOOKUP(M69,INDIRECT(M67),4,FALSE)</f>
        <v>0</v>
      </c>
      <c r="K69" s="74" t="str">
        <f ca="1">VLOOKUP(M69,INDIRECT(M67),3,FALSE)&amp;", "&amp;VLOOKUP(M69,INDIRECT(M67),2,FALSE)</f>
        <v xml:space="preserve">, </v>
      </c>
      <c r="L69" s="75"/>
      <c r="M69" s="5">
        <f ca="1">IFERROR(SMALL(INDIRECT(M67&amp;"[ID]"),2),0)</f>
        <v>8.1999999999999993</v>
      </c>
    </row>
    <row r="70" spans="2:13" ht="15.6" x14ac:dyDescent="0.3">
      <c r="B70" s="5">
        <f ca="1">IFERROR(SMALL(INDIRECT(B67&amp;"[ID]"),3),0)</f>
        <v>8.3000000000000007</v>
      </c>
      <c r="C70" s="74" t="str">
        <f ca="1">VLOOKUP(B70,INDIRECT(B67),3,FALSE)&amp;", "&amp;VLOOKUP(B70,INDIRECT(B67),2,FALSE)</f>
        <v xml:space="preserve">, </v>
      </c>
      <c r="D70" s="75"/>
      <c r="E70" s="26">
        <f ca="1">VLOOKUP(B70,INDIRECT(B67),4,FALSE)</f>
        <v>0</v>
      </c>
      <c r="F70" s="27">
        <f ca="1">VLOOKUP(B70,INDIRECT(B67),5,FALSE)</f>
        <v>0</v>
      </c>
      <c r="G70" s="33"/>
      <c r="H70" s="34"/>
      <c r="I70" s="27">
        <f ca="1">VLOOKUP(M70,INDIRECT(M67),5,FALSE)</f>
        <v>0</v>
      </c>
      <c r="J70" s="26">
        <f ca="1">VLOOKUP(M70,INDIRECT(M67),4,FALSE)</f>
        <v>0</v>
      </c>
      <c r="K70" s="74" t="str">
        <f ca="1">VLOOKUP(M70,INDIRECT(M67),3,FALSE)&amp;", "&amp;VLOOKUP(M70,INDIRECT(M67),2,FALSE)</f>
        <v xml:space="preserve">, </v>
      </c>
      <c r="L70" s="75"/>
      <c r="M70" s="5">
        <f ca="1">IFERROR(SMALL(INDIRECT(M67&amp;"[ID]"),3),0)</f>
        <v>8.3000000000000007</v>
      </c>
    </row>
    <row r="71" spans="2:13" ht="15.6" x14ac:dyDescent="0.3">
      <c r="B71" s="5">
        <f ca="1">IFERROR(SMALL(INDIRECT(B67&amp;"[ID]"),4),0)</f>
        <v>8.4</v>
      </c>
      <c r="C71" s="74" t="str">
        <f ca="1">VLOOKUP(B71,INDIRECT(B67),3,FALSE)&amp;", "&amp;VLOOKUP(B71,INDIRECT(B67),2,FALSE)</f>
        <v xml:space="preserve">, </v>
      </c>
      <c r="D71" s="75"/>
      <c r="E71" s="26">
        <f ca="1">VLOOKUP(B71,INDIRECT(B67),4,FALSE)</f>
        <v>0</v>
      </c>
      <c r="F71" s="27">
        <f ca="1">VLOOKUP(B71,INDIRECT(B67),5,FALSE)</f>
        <v>0</v>
      </c>
      <c r="G71" s="35"/>
      <c r="H71" s="36"/>
      <c r="I71" s="27">
        <f ca="1">VLOOKUP(M71,INDIRECT(M67),5,FALSE)</f>
        <v>0</v>
      </c>
      <c r="J71" s="26">
        <f ca="1">VLOOKUP(M71,INDIRECT(M67),4,FALSE)</f>
        <v>0</v>
      </c>
      <c r="K71" s="74" t="str">
        <f ca="1">VLOOKUP(M71,INDIRECT(M67),3,FALSE)&amp;", "&amp;VLOOKUP(M71,INDIRECT(M67),2,FALSE)</f>
        <v xml:space="preserve">, </v>
      </c>
      <c r="L71" s="75"/>
      <c r="M71" s="5">
        <f ca="1">IFERROR(SMALL(INDIRECT(M67&amp;"[ID]"),4),0)</f>
        <v>8.4</v>
      </c>
    </row>
    <row r="72" spans="2:13" ht="15.6" x14ac:dyDescent="0.3">
      <c r="B72" s="5">
        <f ca="1">IFERROR(SMALL(INDIRECT(B67&amp;"[ID]"),5),0)</f>
        <v>8.5</v>
      </c>
      <c r="C72" s="74" t="str">
        <f ca="1">VLOOKUP(B72,INDIRECT(B67),3,FALSE)&amp;", "&amp;VLOOKUP(B72,INDIRECT(B67),2,FALSE)</f>
        <v xml:space="preserve">, </v>
      </c>
      <c r="D72" s="75"/>
      <c r="E72" s="26">
        <f ca="1">VLOOKUP(B72,INDIRECT(B67),4,FALSE)</f>
        <v>0</v>
      </c>
      <c r="F72" s="27">
        <f ca="1">VLOOKUP(B72,INDIRECT(B67),5,FALSE)</f>
        <v>0</v>
      </c>
      <c r="G72" s="35"/>
      <c r="H72" s="36"/>
      <c r="I72" s="27">
        <f ca="1">VLOOKUP(M72,INDIRECT(M67),5,FALSE)</f>
        <v>0</v>
      </c>
      <c r="J72" s="26">
        <f ca="1">VLOOKUP(M72,INDIRECT(M67),4,FALSE)</f>
        <v>0</v>
      </c>
      <c r="K72" s="74" t="str">
        <f ca="1">VLOOKUP(M72,INDIRECT(M67),3,FALSE)&amp;", "&amp;VLOOKUP(M72,INDIRECT(M67),2,FALSE)</f>
        <v xml:space="preserve">, </v>
      </c>
      <c r="L72" s="75"/>
      <c r="M72" s="5">
        <f ca="1">IFERROR(SMALL(INDIRECT(M67&amp;"[ID]"),5),0)</f>
        <v>8.5</v>
      </c>
    </row>
    <row r="73" spans="2:13" ht="15.6" x14ac:dyDescent="0.3">
      <c r="B73" s="5">
        <f ca="1">IFERROR(SMALL(INDIRECT(B67&amp;"[ID]"),6),0)</f>
        <v>8.6</v>
      </c>
      <c r="C73" s="74" t="str">
        <f ca="1">VLOOKUP(B73,INDIRECT(B67),3,FALSE)&amp;", "&amp;VLOOKUP(B73,INDIRECT(B67),2,FALSE)</f>
        <v xml:space="preserve">, </v>
      </c>
      <c r="D73" s="75"/>
      <c r="E73" s="26">
        <f ca="1">VLOOKUP(B73,INDIRECT(B67),4,FALSE)</f>
        <v>0</v>
      </c>
      <c r="F73" s="27">
        <f ca="1">VLOOKUP(B73,INDIRECT(B67),5,FALSE)</f>
        <v>0</v>
      </c>
      <c r="G73" s="35"/>
      <c r="H73" s="36"/>
      <c r="I73" s="27">
        <f ca="1">VLOOKUP(M73,INDIRECT(M67),5,FALSE)</f>
        <v>0</v>
      </c>
      <c r="J73" s="26">
        <f ca="1">VLOOKUP(M73,INDIRECT(M67),4,FALSE)</f>
        <v>0</v>
      </c>
      <c r="K73" s="74" t="str">
        <f ca="1">VLOOKUP(M73,INDIRECT(M67),3,FALSE)&amp;", "&amp;VLOOKUP(M73,INDIRECT(M67),2,FALSE)</f>
        <v xml:space="preserve">, </v>
      </c>
      <c r="L73" s="75"/>
      <c r="M73" s="5">
        <f ca="1">IFERROR(SMALL(INDIRECT(M67&amp;"[ID]"),6),0)</f>
        <v>8.6</v>
      </c>
    </row>
    <row r="74" spans="2:13" ht="15.6" x14ac:dyDescent="0.3">
      <c r="E74" s="37"/>
      <c r="F74" s="32">
        <f ca="1">SUM(F68:F73)</f>
        <v>0</v>
      </c>
      <c r="G74" s="28"/>
      <c r="H74" s="29"/>
      <c r="I74" s="32">
        <f ca="1">SUM(I68:I73)</f>
        <v>0</v>
      </c>
      <c r="J74" s="37"/>
    </row>
    <row r="75" spans="2:13" x14ac:dyDescent="0.25">
      <c r="E75" s="37"/>
      <c r="J75" s="37"/>
    </row>
    <row r="76" spans="2:13" ht="21" x14ac:dyDescent="0.4">
      <c r="B76" s="18"/>
      <c r="C76" s="18"/>
      <c r="D76" s="71" t="s">
        <v>9</v>
      </c>
      <c r="E76" s="71"/>
      <c r="F76" s="71"/>
      <c r="G76" s="71"/>
      <c r="H76" s="71"/>
      <c r="I76" s="71"/>
      <c r="J76" s="71"/>
      <c r="K76" s="71"/>
      <c r="L76" s="18"/>
      <c r="M76" s="18"/>
    </row>
    <row r="77" spans="2:13" ht="21" x14ac:dyDescent="0.4">
      <c r="D77" s="71">
        <f ca="1">Sportjahr</f>
        <v>2024</v>
      </c>
      <c r="E77" s="71"/>
      <c r="F77" s="71"/>
      <c r="G77" s="71"/>
      <c r="H77" s="71"/>
      <c r="I77" s="71"/>
      <c r="J77" s="71"/>
      <c r="K77" s="71"/>
    </row>
    <row r="78" spans="2:13" ht="17.399999999999999" x14ac:dyDescent="0.3">
      <c r="D78" s="76" t="e">
        <f>VLOOKUP(Gau_1,Gau_Matrix,3,FALSE)</f>
        <v>#N/A</v>
      </c>
      <c r="E78" s="76"/>
      <c r="F78" s="76"/>
      <c r="I78" s="76" t="e">
        <f>VLOOKUP(Gau_2,Gau_Matrix,3,FALSE)</f>
        <v>#N/A</v>
      </c>
      <c r="J78" s="76"/>
      <c r="K78" s="76"/>
    </row>
    <row r="79" spans="2:13" ht="21" x14ac:dyDescent="0.4">
      <c r="D79" s="71" t="s">
        <v>13</v>
      </c>
      <c r="E79" s="71"/>
      <c r="F79" s="71"/>
      <c r="G79" s="71"/>
      <c r="H79" s="71"/>
      <c r="I79" s="71"/>
      <c r="J79" s="71"/>
      <c r="K79" s="71"/>
    </row>
    <row r="80" spans="2:13" ht="16.2" thickBot="1" x14ac:dyDescent="0.35">
      <c r="B80" s="5"/>
      <c r="C80" s="5"/>
      <c r="D80" s="5"/>
      <c r="E80" s="19"/>
      <c r="F80" s="20">
        <f ca="1">F93+F86</f>
        <v>0</v>
      </c>
      <c r="G80" s="21"/>
      <c r="H80" s="21"/>
      <c r="I80" s="20">
        <f ca="1">I93+I86</f>
        <v>0</v>
      </c>
      <c r="J80" s="5"/>
      <c r="K80" s="5"/>
      <c r="L80" s="5"/>
      <c r="M80" s="5"/>
    </row>
    <row r="81" spans="2:13" ht="16.2" thickTop="1" x14ac:dyDescent="0.3">
      <c r="B81" s="5"/>
      <c r="C81" s="67" t="s">
        <v>48</v>
      </c>
      <c r="D81" s="67"/>
      <c r="E81" s="67"/>
      <c r="F81" s="5"/>
      <c r="G81" s="22"/>
      <c r="H81" s="22"/>
      <c r="I81" s="67" t="s">
        <v>48</v>
      </c>
      <c r="J81" s="67"/>
      <c r="K81" s="67"/>
      <c r="L81" s="67"/>
      <c r="M81" s="5"/>
    </row>
    <row r="82" spans="2:13" ht="15.6" x14ac:dyDescent="0.3">
      <c r="B82" s="5" t="s">
        <v>63</v>
      </c>
      <c r="C82" s="77" t="s">
        <v>1</v>
      </c>
      <c r="D82" s="78"/>
      <c r="E82" s="23" t="s">
        <v>3</v>
      </c>
      <c r="F82" s="24" t="s">
        <v>46</v>
      </c>
      <c r="G82" s="25"/>
      <c r="H82" s="25"/>
      <c r="I82" s="24" t="s">
        <v>46</v>
      </c>
      <c r="J82" s="23" t="s">
        <v>3</v>
      </c>
      <c r="K82" s="79" t="s">
        <v>1</v>
      </c>
      <c r="L82" s="77"/>
      <c r="M82" s="5" t="s">
        <v>64</v>
      </c>
    </row>
    <row r="83" spans="2:13" ht="15.6" x14ac:dyDescent="0.3">
      <c r="B83" s="5">
        <f ca="1">IFERROR(SMALL(INDIRECT(B82&amp;"[ID]"),1),0)</f>
        <v>8.1</v>
      </c>
      <c r="C83" s="74" t="str">
        <f ca="1">VLOOKUP(B83,INDIRECT(B82),3,FALSE)&amp;", "&amp;VLOOKUP(B83,INDIRECT(B82),2,FALSE)</f>
        <v xml:space="preserve">, </v>
      </c>
      <c r="D83" s="75"/>
      <c r="E83" s="26">
        <f ca="1">VLOOKUP(B83,INDIRECT(B82),4,FALSE)</f>
        <v>0</v>
      </c>
      <c r="F83" s="27">
        <f ca="1">VLOOKUP(B83,INDIRECT(B82),5,FALSE)</f>
        <v>0</v>
      </c>
      <c r="G83" s="28"/>
      <c r="H83" s="29"/>
      <c r="I83" s="27">
        <f ca="1">VLOOKUP(M83,INDIRECT(M82),5,FALSE)</f>
        <v>0</v>
      </c>
      <c r="J83" s="26">
        <f ca="1">VLOOKUP(M83,INDIRECT(M82),4,FALSE)</f>
        <v>0</v>
      </c>
      <c r="K83" s="74" t="str">
        <f ca="1">VLOOKUP(M83,INDIRECT(M82),3,FALSE)&amp;", "&amp;VLOOKUP(M83,INDIRECT(M82),2,FALSE)</f>
        <v xml:space="preserve">, </v>
      </c>
      <c r="L83" s="75"/>
      <c r="M83" s="5">
        <f ca="1">IFERROR(SMALL(INDIRECT(M82&amp;"[ID]"),1),0)</f>
        <v>8.1</v>
      </c>
    </row>
    <row r="84" spans="2:13" ht="15.6" x14ac:dyDescent="0.3">
      <c r="B84" s="5">
        <f ca="1">IFERROR(SMALL(INDIRECT(B82&amp;"[ID]"),2),0)</f>
        <v>8.1999999999999993</v>
      </c>
      <c r="C84" s="74" t="str">
        <f ca="1">VLOOKUP(B84,INDIRECT(B82),3,FALSE)&amp;", "&amp;VLOOKUP(B84,INDIRECT(B82),2,FALSE)</f>
        <v xml:space="preserve">, </v>
      </c>
      <c r="D84" s="75"/>
      <c r="E84" s="26">
        <f ca="1">VLOOKUP(B84,INDIRECT(B82),4,FALSE)</f>
        <v>0</v>
      </c>
      <c r="F84" s="27">
        <f ca="1">VLOOKUP(B84,INDIRECT(B82),5,FALSE)</f>
        <v>0</v>
      </c>
      <c r="G84" s="28"/>
      <c r="H84" s="29"/>
      <c r="I84" s="27">
        <f ca="1">VLOOKUP(M84,INDIRECT(M82),5,FALSE)</f>
        <v>0</v>
      </c>
      <c r="J84" s="26">
        <f ca="1">VLOOKUP(M84,INDIRECT(M82),4,FALSE)</f>
        <v>0</v>
      </c>
      <c r="K84" s="74" t="str">
        <f ca="1">VLOOKUP(M84,INDIRECT(M82),3,FALSE)&amp;", "&amp;VLOOKUP(M84,INDIRECT(M82),2,FALSE)</f>
        <v xml:space="preserve">, </v>
      </c>
      <c r="L84" s="75"/>
      <c r="M84" s="5">
        <f ca="1">IFERROR(SMALL(INDIRECT(M82&amp;"[ID]"),2),0)</f>
        <v>8.1999999999999993</v>
      </c>
    </row>
    <row r="85" spans="2:13" ht="15.6" x14ac:dyDescent="0.3">
      <c r="B85" s="5">
        <f ca="1">IFERROR(SMALL(INDIRECT(B82&amp;"[ID]"),3),0)</f>
        <v>8.3000000000000007</v>
      </c>
      <c r="C85" s="74" t="str">
        <f ca="1">VLOOKUP(B85,INDIRECT(B82),3,FALSE)&amp;", "&amp;VLOOKUP(B85,INDIRECT(B82),2,FALSE)</f>
        <v xml:space="preserve">, </v>
      </c>
      <c r="D85" s="75"/>
      <c r="E85" s="26">
        <f ca="1">VLOOKUP(B85,INDIRECT(B82),4,FALSE)</f>
        <v>0</v>
      </c>
      <c r="F85" s="27">
        <f ca="1">VLOOKUP(B85,INDIRECT(B82),5,FALSE)</f>
        <v>0</v>
      </c>
      <c r="G85" s="28"/>
      <c r="H85" s="29"/>
      <c r="I85" s="27">
        <f ca="1">VLOOKUP(M85,INDIRECT(M82),5,FALSE)</f>
        <v>0</v>
      </c>
      <c r="J85" s="26">
        <f ca="1">VLOOKUP(M85,INDIRECT(M82),4,FALSE)</f>
        <v>0</v>
      </c>
      <c r="K85" s="74" t="str">
        <f ca="1">VLOOKUP(M85,INDIRECT(M82),3,FALSE)&amp;", "&amp;VLOOKUP(M85,INDIRECT(M82),2,FALSE)</f>
        <v xml:space="preserve">, </v>
      </c>
      <c r="L85" s="75"/>
      <c r="M85" s="5">
        <f ca="1">IFERROR(SMALL(INDIRECT(M82&amp;"[ID]"),3),0)</f>
        <v>8.3000000000000007</v>
      </c>
    </row>
    <row r="86" spans="2:13" ht="15.6" x14ac:dyDescent="0.3">
      <c r="B86" s="19"/>
      <c r="C86" s="19"/>
      <c r="D86" s="30"/>
      <c r="E86" s="31"/>
      <c r="F86" s="32">
        <f ca="1">SUM(F83:F85)</f>
        <v>0</v>
      </c>
      <c r="G86" s="28"/>
      <c r="H86" s="29"/>
      <c r="I86" s="32">
        <f ca="1">SUM(I83:I85)</f>
        <v>0</v>
      </c>
      <c r="J86" s="31"/>
      <c r="K86" s="30"/>
      <c r="L86" s="19"/>
      <c r="M86" s="19"/>
    </row>
    <row r="88" spans="2:13" ht="15.6" x14ac:dyDescent="0.3">
      <c r="C88" s="67" t="s">
        <v>49</v>
      </c>
      <c r="D88" s="67"/>
      <c r="E88" s="67"/>
      <c r="F88" s="67"/>
      <c r="I88" s="67" t="s">
        <v>49</v>
      </c>
      <c r="J88" s="67"/>
      <c r="K88" s="67"/>
      <c r="L88" s="67"/>
      <c r="M88" s="5"/>
    </row>
    <row r="89" spans="2:13" ht="15.6" x14ac:dyDescent="0.3">
      <c r="B89" s="5" t="s">
        <v>65</v>
      </c>
      <c r="C89" s="77" t="s">
        <v>1</v>
      </c>
      <c r="D89" s="78"/>
      <c r="E89" s="23" t="s">
        <v>3</v>
      </c>
      <c r="F89" s="24" t="s">
        <v>46</v>
      </c>
      <c r="G89" s="25"/>
      <c r="H89" s="25"/>
      <c r="I89" s="24" t="s">
        <v>46</v>
      </c>
      <c r="J89" s="23" t="s">
        <v>3</v>
      </c>
      <c r="K89" s="79" t="s">
        <v>1</v>
      </c>
      <c r="L89" s="77"/>
      <c r="M89" s="5" t="s">
        <v>66</v>
      </c>
    </row>
    <row r="90" spans="2:13" ht="15.6" x14ac:dyDescent="0.3">
      <c r="B90" s="5">
        <f ca="1">IFERROR(SMALL(INDIRECT(B89&amp;"[ID]"),1),0)</f>
        <v>8.1</v>
      </c>
      <c r="C90" s="74" t="str">
        <f ca="1">VLOOKUP(B90,INDIRECT(B89),3,FALSE)&amp;", "&amp;VLOOKUP(B90,INDIRECT(B89),2,FALSE)</f>
        <v xml:space="preserve">, </v>
      </c>
      <c r="D90" s="75"/>
      <c r="E90" s="26">
        <f ca="1">VLOOKUP(B90,INDIRECT(B89),4,FALSE)</f>
        <v>0</v>
      </c>
      <c r="F90" s="27">
        <f ca="1">VLOOKUP(B90,INDIRECT(B89),5,FALSE)</f>
        <v>0</v>
      </c>
      <c r="G90" s="28"/>
      <c r="H90" s="29"/>
      <c r="I90" s="27">
        <f ca="1">VLOOKUP(M90,INDIRECT(M89),5,FALSE)</f>
        <v>0</v>
      </c>
      <c r="J90" s="26">
        <f ca="1">VLOOKUP(M90,INDIRECT(M89),4,FALSE)</f>
        <v>0</v>
      </c>
      <c r="K90" s="74" t="str">
        <f ca="1">VLOOKUP(M90,INDIRECT(M89),3,FALSE)&amp;", "&amp;VLOOKUP(M90,INDIRECT(M89),2,FALSE)</f>
        <v xml:space="preserve">, </v>
      </c>
      <c r="L90" s="75"/>
      <c r="M90" s="5">
        <f ca="1">IFERROR(SMALL(INDIRECT(M89&amp;"[ID]"),1),0)</f>
        <v>8.1</v>
      </c>
    </row>
    <row r="91" spans="2:13" ht="15.6" x14ac:dyDescent="0.3">
      <c r="B91" s="5">
        <f ca="1">IFERROR(SMALL(INDIRECT(B89&amp;"[ID]"),2),0)</f>
        <v>8.1999999999999993</v>
      </c>
      <c r="C91" s="74" t="str">
        <f ca="1">VLOOKUP(B91,INDIRECT(B89),3,FALSE)&amp;", "&amp;VLOOKUP(B91,INDIRECT(B89),2,FALSE)</f>
        <v xml:space="preserve">, </v>
      </c>
      <c r="D91" s="75"/>
      <c r="E91" s="26">
        <f ca="1">VLOOKUP(B91,INDIRECT(B89),4,FALSE)</f>
        <v>0</v>
      </c>
      <c r="F91" s="27">
        <f ca="1">VLOOKUP(B91,INDIRECT(B89),5,FALSE)</f>
        <v>0</v>
      </c>
      <c r="G91" s="33"/>
      <c r="H91" s="34"/>
      <c r="I91" s="27">
        <f ca="1">VLOOKUP(M91,INDIRECT(M89),5,FALSE)</f>
        <v>0</v>
      </c>
      <c r="J91" s="26">
        <f ca="1">VLOOKUP(M91,INDIRECT(M89),4,FALSE)</f>
        <v>0</v>
      </c>
      <c r="K91" s="74" t="str">
        <f ca="1">VLOOKUP(M91,INDIRECT(M89),3,FALSE)&amp;", "&amp;VLOOKUP(M91,INDIRECT(M89),2,FALSE)</f>
        <v xml:space="preserve">, </v>
      </c>
      <c r="L91" s="75"/>
      <c r="M91" s="5">
        <f ca="1">IFERROR(SMALL(INDIRECT(M89&amp;"[ID]"),2),0)</f>
        <v>8.1999999999999993</v>
      </c>
    </row>
    <row r="92" spans="2:13" ht="15.6" x14ac:dyDescent="0.3">
      <c r="B92" s="5">
        <f ca="1">IFERROR(SMALL(INDIRECT(B89&amp;"[ID]"),3),0)</f>
        <v>8.3000000000000007</v>
      </c>
      <c r="C92" s="74" t="str">
        <f ca="1">VLOOKUP(B92,INDIRECT(B89),3,FALSE)&amp;", "&amp;VLOOKUP(B92,INDIRECT(B89),2,FALSE)</f>
        <v xml:space="preserve">, </v>
      </c>
      <c r="D92" s="75"/>
      <c r="E92" s="26">
        <f ca="1">VLOOKUP(B92,INDIRECT(B89),4,FALSE)</f>
        <v>0</v>
      </c>
      <c r="F92" s="27">
        <f ca="1">VLOOKUP(B92,INDIRECT(B89),5,FALSE)</f>
        <v>0</v>
      </c>
      <c r="G92" s="33"/>
      <c r="H92" s="34"/>
      <c r="I92" s="27">
        <f ca="1">VLOOKUP(M92,INDIRECT(M89),5,FALSE)</f>
        <v>0</v>
      </c>
      <c r="J92" s="26">
        <f ca="1">VLOOKUP(M92,INDIRECT(M89),4,FALSE)</f>
        <v>0</v>
      </c>
      <c r="K92" s="74" t="str">
        <f ca="1">VLOOKUP(M92,INDIRECT(M89),3,FALSE)&amp;", "&amp;VLOOKUP(M92,INDIRECT(M89),2,FALSE)</f>
        <v xml:space="preserve">, </v>
      </c>
      <c r="L92" s="75"/>
      <c r="M92" s="5">
        <f ca="1">IFERROR(SMALL(INDIRECT(M89&amp;"[ID]"),3),0)</f>
        <v>8.3000000000000007</v>
      </c>
    </row>
    <row r="93" spans="2:13" ht="15.6" x14ac:dyDescent="0.3">
      <c r="E93" s="37"/>
      <c r="F93" s="32">
        <f ca="1">SUM(F90:F92)</f>
        <v>0</v>
      </c>
      <c r="G93" s="28"/>
      <c r="H93" s="29"/>
      <c r="I93" s="32">
        <f ca="1">SUM(I90:I92)</f>
        <v>0</v>
      </c>
      <c r="J93" s="37"/>
    </row>
    <row r="94" spans="2:13" x14ac:dyDescent="0.25">
      <c r="E94" s="37"/>
      <c r="J94" s="37"/>
    </row>
  </sheetData>
  <sheetProtection algorithmName="SHA-512" hashValue="lIeRVrLn+vB9eYs6uSyHbOo/McFQL/rvpTnY5Sa925gu0N/ytjXg37DW/x3t4En1ABF7BznaQwwx76xBqaDLAw==" saltValue="XJLngUDzahjwNsn4Rnr9ew==" spinCount="100000" sheet="1" objects="1" scenarios="1" selectLockedCells="1"/>
  <mergeCells count="136">
    <mergeCell ref="C90:D90"/>
    <mergeCell ref="K90:L90"/>
    <mergeCell ref="C91:D91"/>
    <mergeCell ref="K91:L91"/>
    <mergeCell ref="C92:D92"/>
    <mergeCell ref="K92:L92"/>
    <mergeCell ref="C88:F88"/>
    <mergeCell ref="I88:L88"/>
    <mergeCell ref="C89:D89"/>
    <mergeCell ref="K89:L89"/>
    <mergeCell ref="C85:D85"/>
    <mergeCell ref="K85:L85"/>
    <mergeCell ref="C82:D82"/>
    <mergeCell ref="K82:L82"/>
    <mergeCell ref="C83:D83"/>
    <mergeCell ref="K83:L83"/>
    <mergeCell ref="C84:D84"/>
    <mergeCell ref="K84:L84"/>
    <mergeCell ref="D77:K77"/>
    <mergeCell ref="D78:F78"/>
    <mergeCell ref="I78:K78"/>
    <mergeCell ref="D79:K79"/>
    <mergeCell ref="C81:E81"/>
    <mergeCell ref="I81:L81"/>
    <mergeCell ref="C72:D72"/>
    <mergeCell ref="K72:L72"/>
    <mergeCell ref="C73:D73"/>
    <mergeCell ref="K73:L73"/>
    <mergeCell ref="D76:K76"/>
    <mergeCell ref="C69:D69"/>
    <mergeCell ref="K69:L69"/>
    <mergeCell ref="C70:D70"/>
    <mergeCell ref="K70:L70"/>
    <mergeCell ref="C71:D71"/>
    <mergeCell ref="K71:L71"/>
    <mergeCell ref="C66:F66"/>
    <mergeCell ref="I66:L66"/>
    <mergeCell ref="C67:D67"/>
    <mergeCell ref="K67:L67"/>
    <mergeCell ref="C68:D68"/>
    <mergeCell ref="K68:L68"/>
    <mergeCell ref="C61:D61"/>
    <mergeCell ref="K61:L61"/>
    <mergeCell ref="C62:D62"/>
    <mergeCell ref="K62:L62"/>
    <mergeCell ref="C63:D63"/>
    <mergeCell ref="K63:L63"/>
    <mergeCell ref="C58:D58"/>
    <mergeCell ref="K58:L58"/>
    <mergeCell ref="C59:D59"/>
    <mergeCell ref="K59:L59"/>
    <mergeCell ref="C60:D60"/>
    <mergeCell ref="K60:L60"/>
    <mergeCell ref="D54:K54"/>
    <mergeCell ref="C56:E56"/>
    <mergeCell ref="I56:L56"/>
    <mergeCell ref="C57:D57"/>
    <mergeCell ref="K57:L57"/>
    <mergeCell ref="C48:D48"/>
    <mergeCell ref="K48:L48"/>
    <mergeCell ref="D51:K51"/>
    <mergeCell ref="D52:K52"/>
    <mergeCell ref="D53:F53"/>
    <mergeCell ref="I53:K53"/>
    <mergeCell ref="C45:D45"/>
    <mergeCell ref="K45:L45"/>
    <mergeCell ref="C46:D46"/>
    <mergeCell ref="K46:L46"/>
    <mergeCell ref="C47:D47"/>
    <mergeCell ref="K47:L47"/>
    <mergeCell ref="C42:D42"/>
    <mergeCell ref="K42:L42"/>
    <mergeCell ref="C43:D43"/>
    <mergeCell ref="K43:L43"/>
    <mergeCell ref="C44:D44"/>
    <mergeCell ref="K44:L44"/>
    <mergeCell ref="C37:D37"/>
    <mergeCell ref="K37:L37"/>
    <mergeCell ref="C38:D38"/>
    <mergeCell ref="K38:L38"/>
    <mergeCell ref="C41:F41"/>
    <mergeCell ref="I41:L41"/>
    <mergeCell ref="C34:D34"/>
    <mergeCell ref="K34:L34"/>
    <mergeCell ref="C35:D35"/>
    <mergeCell ref="K35:L35"/>
    <mergeCell ref="C36:D36"/>
    <mergeCell ref="K36:L36"/>
    <mergeCell ref="C31:E31"/>
    <mergeCell ref="I31:L31"/>
    <mergeCell ref="C32:D32"/>
    <mergeCell ref="K32:L32"/>
    <mergeCell ref="C33:D33"/>
    <mergeCell ref="K33:L33"/>
    <mergeCell ref="D26:K26"/>
    <mergeCell ref="D27:K27"/>
    <mergeCell ref="D28:F28"/>
    <mergeCell ref="I28:K28"/>
    <mergeCell ref="D29:K29"/>
    <mergeCell ref="D1:K1"/>
    <mergeCell ref="D2:K2"/>
    <mergeCell ref="D4:K4"/>
    <mergeCell ref="I16:L16"/>
    <mergeCell ref="C16:F16"/>
    <mergeCell ref="D3:F3"/>
    <mergeCell ref="C11:D11"/>
    <mergeCell ref="C12:D12"/>
    <mergeCell ref="C13:D13"/>
    <mergeCell ref="K7:L7"/>
    <mergeCell ref="I6:L6"/>
    <mergeCell ref="C8:D8"/>
    <mergeCell ref="C7:D7"/>
    <mergeCell ref="C9:D9"/>
    <mergeCell ref="C10:D10"/>
    <mergeCell ref="C6:E6"/>
    <mergeCell ref="C18:D18"/>
    <mergeCell ref="C19:D19"/>
    <mergeCell ref="C20:D20"/>
    <mergeCell ref="C21:D21"/>
    <mergeCell ref="C22:D22"/>
    <mergeCell ref="I3:K3"/>
    <mergeCell ref="C23:D23"/>
    <mergeCell ref="K8:L8"/>
    <mergeCell ref="K9:L9"/>
    <mergeCell ref="K10:L10"/>
    <mergeCell ref="K11:L11"/>
    <mergeCell ref="K12:L12"/>
    <mergeCell ref="K13:L13"/>
    <mergeCell ref="K18:L18"/>
    <mergeCell ref="K19:L19"/>
    <mergeCell ref="K20:L20"/>
    <mergeCell ref="K21:L21"/>
    <mergeCell ref="K22:L22"/>
    <mergeCell ref="K23:L23"/>
    <mergeCell ref="C17:D17"/>
    <mergeCell ref="K17:L17"/>
  </mergeCells>
  <phoneticPr fontId="0" type="noConversion"/>
  <dataValidations count="2">
    <dataValidation type="list" allowBlank="1" showInputMessage="1" showErrorMessage="1" errorTitle="Geb.Jahr" error="Unzulässiger Jahrgang_x000a_Jahrgang und Sportjahr prüfen" sqref="E64:E65 E14:E15 J64 J14 E39:E40 J39 E86:E87 J86" xr:uid="{00000000-0002-0000-0100-000000000000}">
      <formula1>#REF!</formula1>
    </dataValidation>
    <dataValidation allowBlank="1" showInputMessage="1" showErrorMessage="1" errorTitle="Geb.Jahr" error="Unzulässiger Jahrgang_x000a_Jahrgang und Sportjahr prüfen" sqref="J68:J73 E8:E13 E18:E23 J18:J23 J43:J48 J33:J38 J58:J63 J8:J13 E33:E38 E43:E48 E58:E63 E68:E73 E83:E85 E90:E92 J90:J92 J83:J85" xr:uid="{3917381B-25A1-4ADC-8D41-02BD38F76170}"/>
  </dataValidations>
  <pageMargins left="0.59055118110236227" right="0.59055118110236227" top="0.98425196850393704" bottom="0.98425196850393704" header="0.51181102362204722" footer="0.51181102362204722"/>
  <pageSetup paperSize="9" scale="83" fitToHeight="0" orientation="portrait" r:id="rId1"/>
  <headerFooter alignWithMargins="0"/>
  <rowBreaks count="1" manualBreakCount="1">
    <brk id="50" min="2" max="11" man="1"/>
  </rowBreaks>
  <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85EA-1781-44AC-ACE0-F31E0102A4E5}">
  <sheetPr codeName="Tabelle6">
    <pageSetUpPr fitToPage="1"/>
  </sheetPr>
  <dimension ref="B2:Q152"/>
  <sheetViews>
    <sheetView showGridLines="0" showRowColHeaders="0" showZeros="0" showOutlineSymbols="0" topLeftCell="A106" zoomScaleNormal="100" workbookViewId="0"/>
  </sheetViews>
  <sheetFormatPr baseColWidth="10" defaultRowHeight="13.2" x14ac:dyDescent="0.25"/>
  <cols>
    <col min="1" max="1" width="5" customWidth="1"/>
    <col min="2" max="2" width="3.88671875" hidden="1" customWidth="1"/>
    <col min="3" max="3" width="9" bestFit="1" customWidth="1"/>
    <col min="4" max="4" width="21.109375" bestFit="1" customWidth="1"/>
    <col min="5" max="5" width="10.6640625" customWidth="1"/>
    <col min="6" max="6" width="6.109375" customWidth="1"/>
    <col min="7" max="8" width="15.6640625" customWidth="1"/>
    <col min="9" max="9" width="11" customWidth="1"/>
  </cols>
  <sheetData>
    <row r="2" spans="2:17" s="18" customFormat="1" ht="21" x14ac:dyDescent="0.4">
      <c r="B2" s="80" t="s">
        <v>9</v>
      </c>
      <c r="C2" s="80"/>
      <c r="D2" s="80"/>
      <c r="E2" s="80"/>
      <c r="F2" s="80"/>
      <c r="G2" s="80"/>
      <c r="H2" s="80"/>
      <c r="I2" s="80"/>
      <c r="J2" s="45"/>
    </row>
    <row r="3" spans="2:17" ht="21" x14ac:dyDescent="0.4">
      <c r="B3" s="80">
        <f ca="1">Sportjahr</f>
        <v>2024</v>
      </c>
      <c r="C3" s="80"/>
      <c r="D3" s="80"/>
      <c r="E3" s="80"/>
      <c r="F3" s="80"/>
      <c r="G3" s="80"/>
      <c r="H3" s="80"/>
      <c r="I3" s="80"/>
      <c r="J3" s="45"/>
    </row>
    <row r="4" spans="2:17" ht="21" x14ac:dyDescent="0.4">
      <c r="B4" s="80" t="s">
        <v>20</v>
      </c>
      <c r="C4" s="80"/>
      <c r="D4" s="80"/>
      <c r="E4" s="80"/>
      <c r="F4" s="80"/>
      <c r="G4" s="80"/>
      <c r="H4" s="80"/>
      <c r="I4" s="80"/>
      <c r="P4" s="1"/>
      <c r="Q4" s="1"/>
    </row>
    <row r="5" spans="2:17" ht="24" customHeight="1" x14ac:dyDescent="0.25">
      <c r="C5" s="81" t="e">
        <f>VLOOKUP(Gau_1,Gau_Matrix,3,FALSE)&amp;" - "&amp;VLOOKUP(Gau_2,Gau_Matrix,3,FALSE)</f>
        <v>#N/A</v>
      </c>
      <c r="D5" s="81"/>
      <c r="E5" s="81"/>
      <c r="F5" s="81"/>
      <c r="G5" s="81"/>
      <c r="H5" s="81"/>
      <c r="I5" s="81"/>
    </row>
    <row r="6" spans="2:17" s="5" customFormat="1" ht="15.6" x14ac:dyDescent="0.3">
      <c r="C6" s="47" t="s">
        <v>139</v>
      </c>
      <c r="D6" s="43" t="s">
        <v>1</v>
      </c>
      <c r="E6" s="43" t="s">
        <v>144</v>
      </c>
      <c r="F6" s="43" t="s">
        <v>0</v>
      </c>
      <c r="G6" s="43" t="s">
        <v>4</v>
      </c>
      <c r="H6" s="43" t="s">
        <v>5</v>
      </c>
      <c r="I6" s="43" t="s">
        <v>6</v>
      </c>
    </row>
    <row r="7" spans="2:17" s="5" customFormat="1" ht="15.6" x14ac:dyDescent="0.3">
      <c r="B7" s="44">
        <v>1</v>
      </c>
      <c r="C7" s="48" t="e">
        <f ca="1">SMALL(Einzelschützen[[#All],[Rang Schüler]],B7)</f>
        <v>#NUM!</v>
      </c>
      <c r="D7" s="44" t="e">
        <f ca="1">CONCATENATE(VLOOKUP(C7,Einzelschützen!A:O,7,FALSE),", ",VLOOKUP(C7,Einzelschützen!A:O,6,FALSE))</f>
        <v>#NUM!</v>
      </c>
      <c r="E7" s="44" t="e">
        <f ca="1">VLOOKUP(C7,Einzelschützen!A:O,8,FALSE)</f>
        <v>#NUM!</v>
      </c>
      <c r="F7" s="44" t="e">
        <f ca="1">VLOOKUP(C7,Einzelschützen!A:O,13,FALSE)</f>
        <v>#NUM!</v>
      </c>
      <c r="G7" s="46" t="e">
        <f ca="1">VLOOKUP(C7,Einzelschützen!A:O,9,FALSE)</f>
        <v>#NUM!</v>
      </c>
      <c r="H7" s="46" t="e">
        <f ca="1">VLOOKUP(C7,Einzelschützen!A:O,15,FALSE)</f>
        <v>#NUM!</v>
      </c>
      <c r="I7" s="46" t="e">
        <f ca="1">VLOOKUP(C7,Einzelschützen!A:P,16,FALSE)</f>
        <v>#NUM!</v>
      </c>
    </row>
    <row r="8" spans="2:17" s="5" customFormat="1" ht="15.6" x14ac:dyDescent="0.3">
      <c r="B8" s="44">
        <v>2</v>
      </c>
      <c r="C8" s="48" t="e">
        <f ca="1">SMALL(Einzelschützen[[#All],[Rang Schüler]],B8)</f>
        <v>#NUM!</v>
      </c>
      <c r="D8" s="44" t="e">
        <f ca="1">CONCATENATE(VLOOKUP(C8,Einzelschützen!A:O,7,FALSE),", ",VLOOKUP(C8,Einzelschützen!A:O,6,FALSE))</f>
        <v>#NUM!</v>
      </c>
      <c r="E8" s="44" t="e">
        <f ca="1">VLOOKUP(C8,Einzelschützen!A:O,8,FALSE)</f>
        <v>#NUM!</v>
      </c>
      <c r="F8" s="44" t="e">
        <f ca="1">VLOOKUP(C8,Einzelschützen!A:O,13,FALSE)</f>
        <v>#NUM!</v>
      </c>
      <c r="G8" s="46" t="e">
        <f ca="1">VLOOKUP(C8,Einzelschützen!A:O,9,FALSE)</f>
        <v>#NUM!</v>
      </c>
      <c r="H8" s="46" t="e">
        <f ca="1">VLOOKUP(C8,Einzelschützen!A:O,15,FALSE)</f>
        <v>#NUM!</v>
      </c>
      <c r="I8" s="46" t="e">
        <f ca="1">VLOOKUP(C8,Einzelschützen!A:P,16,FALSE)</f>
        <v>#NUM!</v>
      </c>
    </row>
    <row r="9" spans="2:17" s="5" customFormat="1" ht="15.6" x14ac:dyDescent="0.3">
      <c r="B9" s="44">
        <v>3</v>
      </c>
      <c r="C9" s="48" t="e">
        <f ca="1">SMALL(Einzelschützen[[#All],[Rang Schüler]],B9)</f>
        <v>#NUM!</v>
      </c>
      <c r="D9" s="44" t="e">
        <f ca="1">CONCATENATE(VLOOKUP(C9,Einzelschützen!A:O,7,FALSE),", ",VLOOKUP(C9,Einzelschützen!A:O,6,FALSE))</f>
        <v>#NUM!</v>
      </c>
      <c r="E9" s="44" t="e">
        <f ca="1">VLOOKUP(C9,Einzelschützen!A:O,8,FALSE)</f>
        <v>#NUM!</v>
      </c>
      <c r="F9" s="44" t="e">
        <f ca="1">VLOOKUP(C9,Einzelschützen!A:O,13,FALSE)</f>
        <v>#NUM!</v>
      </c>
      <c r="G9" s="46" t="e">
        <f ca="1">VLOOKUP(C9,Einzelschützen!A:O,9,FALSE)</f>
        <v>#NUM!</v>
      </c>
      <c r="H9" s="46" t="e">
        <f ca="1">VLOOKUP(C9,Einzelschützen!A:O,15,FALSE)</f>
        <v>#NUM!</v>
      </c>
      <c r="I9" s="46" t="e">
        <f ca="1">VLOOKUP(C9,Einzelschützen!A:P,16,FALSE)</f>
        <v>#NUM!</v>
      </c>
    </row>
    <row r="10" spans="2:17" s="19" customFormat="1" ht="15" x14ac:dyDescent="0.25">
      <c r="B10" s="44">
        <v>4</v>
      </c>
      <c r="C10" s="48" t="e">
        <f ca="1">SMALL(Einzelschützen[[#All],[Rang Schüler]],B10)</f>
        <v>#NUM!</v>
      </c>
      <c r="D10" s="44" t="e">
        <f ca="1">CONCATENATE(VLOOKUP(C10,Einzelschützen!A:O,7,FALSE),", ",VLOOKUP(C10,Einzelschützen!A:O,6,FALSE))</f>
        <v>#NUM!</v>
      </c>
      <c r="E10" s="44" t="e">
        <f ca="1">VLOOKUP(C10,Einzelschützen!A:O,8,FALSE)</f>
        <v>#NUM!</v>
      </c>
      <c r="F10" s="44" t="e">
        <f ca="1">VLOOKUP(C10,Einzelschützen!A:O,13,FALSE)</f>
        <v>#NUM!</v>
      </c>
      <c r="G10" s="46" t="e">
        <f ca="1">VLOOKUP(C10,Einzelschützen!A:O,9,FALSE)</f>
        <v>#NUM!</v>
      </c>
      <c r="H10" s="46" t="e">
        <f ca="1">VLOOKUP(C10,Einzelschützen!A:O,15,FALSE)</f>
        <v>#NUM!</v>
      </c>
      <c r="I10" s="46" t="e">
        <f ca="1">VLOOKUP(C10,Einzelschützen!A:P,16,FALSE)</f>
        <v>#NUM!</v>
      </c>
    </row>
    <row r="11" spans="2:17" s="19" customFormat="1" ht="15" x14ac:dyDescent="0.25">
      <c r="B11" s="44">
        <v>5</v>
      </c>
      <c r="C11" s="48" t="e">
        <f ca="1">SMALL(Einzelschützen[[#All],[Rang Schüler]],B11)</f>
        <v>#NUM!</v>
      </c>
      <c r="D11" s="44" t="e">
        <f ca="1">CONCATENATE(VLOOKUP(C11,Einzelschützen!A:O,7,FALSE),", ",VLOOKUP(C11,Einzelschützen!A:O,6,FALSE))</f>
        <v>#NUM!</v>
      </c>
      <c r="E11" s="44" t="e">
        <f ca="1">VLOOKUP(C11,Einzelschützen!A:O,8,FALSE)</f>
        <v>#NUM!</v>
      </c>
      <c r="F11" s="44" t="e">
        <f ca="1">VLOOKUP(C11,Einzelschützen!A:O,13,FALSE)</f>
        <v>#NUM!</v>
      </c>
      <c r="G11" s="46" t="e">
        <f ca="1">VLOOKUP(C11,Einzelschützen!A:O,9,FALSE)</f>
        <v>#NUM!</v>
      </c>
      <c r="H11" s="46" t="e">
        <f ca="1">VLOOKUP(C11,Einzelschützen!A:O,15,FALSE)</f>
        <v>#NUM!</v>
      </c>
      <c r="I11" s="46" t="e">
        <f ca="1">VLOOKUP(C11,Einzelschützen!A:P,16,FALSE)</f>
        <v>#NUM!</v>
      </c>
    </row>
    <row r="12" spans="2:17" s="19" customFormat="1" ht="15" x14ac:dyDescent="0.25">
      <c r="B12" s="44">
        <v>6</v>
      </c>
      <c r="C12" s="48" t="e">
        <f ca="1">SMALL(Einzelschützen[[#All],[Rang Schüler]],B12)</f>
        <v>#NUM!</v>
      </c>
      <c r="D12" s="44" t="e">
        <f ca="1">CONCATENATE(VLOOKUP(C12,Einzelschützen!A:O,7,FALSE),", ",VLOOKUP(C12,Einzelschützen!A:O,6,FALSE))</f>
        <v>#NUM!</v>
      </c>
      <c r="E12" s="44" t="e">
        <f ca="1">VLOOKUP(C12,Einzelschützen!A:O,8,FALSE)</f>
        <v>#NUM!</v>
      </c>
      <c r="F12" s="44" t="e">
        <f ca="1">VLOOKUP(C12,Einzelschützen!A:O,13,FALSE)</f>
        <v>#NUM!</v>
      </c>
      <c r="G12" s="46" t="e">
        <f ca="1">VLOOKUP(C12,Einzelschützen!A:O,9,FALSE)</f>
        <v>#NUM!</v>
      </c>
      <c r="H12" s="46" t="e">
        <f ca="1">VLOOKUP(C12,Einzelschützen!A:O,15,FALSE)</f>
        <v>#NUM!</v>
      </c>
      <c r="I12" s="46" t="e">
        <f ca="1">VLOOKUP(C12,Einzelschützen!A:P,16,FALSE)</f>
        <v>#NUM!</v>
      </c>
    </row>
    <row r="13" spans="2:17" s="19" customFormat="1" ht="15" x14ac:dyDescent="0.25">
      <c r="B13" s="44">
        <v>7</v>
      </c>
      <c r="C13" s="48" t="e">
        <f ca="1">SMALL(Einzelschützen[[#All],[Rang Schüler]],B13)</f>
        <v>#NUM!</v>
      </c>
      <c r="D13" s="44" t="e">
        <f ca="1">CONCATENATE(VLOOKUP(C13,Einzelschützen!A:O,7,FALSE),", ",VLOOKUP(C13,Einzelschützen!A:O,6,FALSE))</f>
        <v>#NUM!</v>
      </c>
      <c r="E13" s="44" t="e">
        <f ca="1">VLOOKUP(C13,Einzelschützen!A:O,8,FALSE)</f>
        <v>#NUM!</v>
      </c>
      <c r="F13" s="44" t="e">
        <f ca="1">VLOOKUP(C13,Einzelschützen!A:O,13,FALSE)</f>
        <v>#NUM!</v>
      </c>
      <c r="G13" s="46" t="e">
        <f ca="1">VLOOKUP(C13,Einzelschützen!A:O,9,FALSE)</f>
        <v>#NUM!</v>
      </c>
      <c r="H13" s="46" t="e">
        <f ca="1">VLOOKUP(C13,Einzelschützen!A:O,15,FALSE)</f>
        <v>#NUM!</v>
      </c>
      <c r="I13" s="46" t="e">
        <f ca="1">VLOOKUP(C13,Einzelschützen!A:P,16,FALSE)</f>
        <v>#NUM!</v>
      </c>
    </row>
    <row r="14" spans="2:17" s="19" customFormat="1" ht="15" x14ac:dyDescent="0.25">
      <c r="B14" s="44">
        <v>8</v>
      </c>
      <c r="C14" s="48" t="e">
        <f ca="1">SMALL(Einzelschützen[[#All],[Rang Schüler]],B14)</f>
        <v>#NUM!</v>
      </c>
      <c r="D14" s="44" t="e">
        <f ca="1">CONCATENATE(VLOOKUP(C14,Einzelschützen!A:O,7,FALSE),", ",VLOOKUP(C14,Einzelschützen!A:O,6,FALSE))</f>
        <v>#NUM!</v>
      </c>
      <c r="E14" s="44" t="e">
        <f ca="1">VLOOKUP(C14,Einzelschützen!A:O,8,FALSE)</f>
        <v>#NUM!</v>
      </c>
      <c r="F14" s="44" t="e">
        <f ca="1">VLOOKUP(C14,Einzelschützen!A:O,13,FALSE)</f>
        <v>#NUM!</v>
      </c>
      <c r="G14" s="46" t="e">
        <f ca="1">VLOOKUP(C14,Einzelschützen!A:O,9,FALSE)</f>
        <v>#NUM!</v>
      </c>
      <c r="H14" s="46" t="e">
        <f ca="1">VLOOKUP(C14,Einzelschützen!A:O,15,FALSE)</f>
        <v>#NUM!</v>
      </c>
      <c r="I14" s="46" t="e">
        <f ca="1">VLOOKUP(C14,Einzelschützen!A:P,16,FALSE)</f>
        <v>#NUM!</v>
      </c>
    </row>
    <row r="15" spans="2:17" s="19" customFormat="1" ht="15" x14ac:dyDescent="0.25">
      <c r="B15" s="44">
        <v>9</v>
      </c>
      <c r="C15" s="48" t="e">
        <f ca="1">SMALL(Einzelschützen[[#All],[Rang Schüler]],B15)</f>
        <v>#NUM!</v>
      </c>
      <c r="D15" s="44" t="e">
        <f ca="1">CONCATENATE(VLOOKUP(C15,Einzelschützen!A:O,7,FALSE),", ",VLOOKUP(C15,Einzelschützen!A:O,6,FALSE))</f>
        <v>#NUM!</v>
      </c>
      <c r="E15" s="44" t="e">
        <f ca="1">VLOOKUP(C15,Einzelschützen!A:O,8,FALSE)</f>
        <v>#NUM!</v>
      </c>
      <c r="F15" s="44" t="e">
        <f ca="1">VLOOKUP(C15,Einzelschützen!A:O,13,FALSE)</f>
        <v>#NUM!</v>
      </c>
      <c r="G15" s="46" t="e">
        <f ca="1">VLOOKUP(C15,Einzelschützen!A:O,9,FALSE)</f>
        <v>#NUM!</v>
      </c>
      <c r="H15" s="46" t="e">
        <f ca="1">VLOOKUP(C15,Einzelschützen!A:O,15,FALSE)</f>
        <v>#NUM!</v>
      </c>
      <c r="I15" s="46" t="e">
        <f ca="1">VLOOKUP(C15,Einzelschützen!A:P,16,FALSE)</f>
        <v>#NUM!</v>
      </c>
    </row>
    <row r="16" spans="2:17" ht="15" x14ac:dyDescent="0.25">
      <c r="B16" s="44">
        <v>10</v>
      </c>
      <c r="C16" s="48" t="e">
        <f ca="1">SMALL(Einzelschützen[[#All],[Rang Schüler]],B16)</f>
        <v>#NUM!</v>
      </c>
      <c r="D16" s="44" t="e">
        <f ca="1">CONCATENATE(VLOOKUP(C16,Einzelschützen!A:O,7,FALSE),", ",VLOOKUP(C16,Einzelschützen!A:O,6,FALSE))</f>
        <v>#NUM!</v>
      </c>
      <c r="E16" s="44" t="e">
        <f ca="1">VLOOKUP(C16,Einzelschützen!A:O,8,FALSE)</f>
        <v>#NUM!</v>
      </c>
      <c r="F16" s="44" t="e">
        <f ca="1">VLOOKUP(C16,Einzelschützen!A:O,13,FALSE)</f>
        <v>#NUM!</v>
      </c>
      <c r="G16" s="46" t="e">
        <f ca="1">VLOOKUP(C16,Einzelschützen!A:O,9,FALSE)</f>
        <v>#NUM!</v>
      </c>
      <c r="H16" s="46" t="e">
        <f ca="1">VLOOKUP(C16,Einzelschützen!A:O,15,FALSE)</f>
        <v>#NUM!</v>
      </c>
      <c r="I16" s="46" t="e">
        <f ca="1">VLOOKUP(C16,Einzelschützen!A:P,16,FALSE)</f>
        <v>#NUM!</v>
      </c>
    </row>
    <row r="17" spans="2:9" ht="15" customHeight="1" x14ac:dyDescent="0.25">
      <c r="B17" s="44">
        <v>11</v>
      </c>
      <c r="C17" s="48" t="e">
        <f ca="1">SMALL(Einzelschützen[[#All],[Rang Schüler]],B17)</f>
        <v>#NUM!</v>
      </c>
      <c r="D17" s="44" t="e">
        <f ca="1">CONCATENATE(VLOOKUP(C17,Einzelschützen!A:O,7,FALSE),", ",VLOOKUP(C17,Einzelschützen!A:O,6,FALSE))</f>
        <v>#NUM!</v>
      </c>
      <c r="E17" s="44" t="e">
        <f ca="1">VLOOKUP(C17,Einzelschützen!A:O,8,FALSE)</f>
        <v>#NUM!</v>
      </c>
      <c r="F17" s="44" t="e">
        <f ca="1">VLOOKUP(C17,Einzelschützen!A:O,13,FALSE)</f>
        <v>#NUM!</v>
      </c>
      <c r="G17" s="46" t="e">
        <f ca="1">VLOOKUP(C17,Einzelschützen!A:O,9,FALSE)</f>
        <v>#NUM!</v>
      </c>
      <c r="H17" s="46" t="e">
        <f ca="1">VLOOKUP(C17,Einzelschützen!A:O,15,FALSE)</f>
        <v>#NUM!</v>
      </c>
      <c r="I17" s="46" t="e">
        <f ca="1">VLOOKUP(C17,Einzelschützen!A:P,16,FALSE)</f>
        <v>#NUM!</v>
      </c>
    </row>
    <row r="18" spans="2:9" s="5" customFormat="1" ht="15.6" x14ac:dyDescent="0.3">
      <c r="B18" s="44">
        <v>12</v>
      </c>
      <c r="C18" s="48" t="e">
        <f ca="1">SMALL(Einzelschützen[[#All],[Rang Schüler]],B18)</f>
        <v>#NUM!</v>
      </c>
      <c r="D18" s="44" t="e">
        <f ca="1">CONCATENATE(VLOOKUP(C18,Einzelschützen!A:O,7,FALSE),", ",VLOOKUP(C18,Einzelschützen!A:O,6,FALSE))</f>
        <v>#NUM!</v>
      </c>
      <c r="E18" s="44" t="e">
        <f ca="1">VLOOKUP(C18,Einzelschützen!A:O,8,FALSE)</f>
        <v>#NUM!</v>
      </c>
      <c r="F18" s="44" t="e">
        <f ca="1">VLOOKUP(C18,Einzelschützen!A:O,13,FALSE)</f>
        <v>#NUM!</v>
      </c>
      <c r="G18" s="46" t="e">
        <f ca="1">VLOOKUP(C18,Einzelschützen!A:O,9,FALSE)</f>
        <v>#NUM!</v>
      </c>
      <c r="H18" s="46" t="e">
        <f ca="1">VLOOKUP(C18,Einzelschützen!A:O,15,FALSE)</f>
        <v>#NUM!</v>
      </c>
      <c r="I18" s="46" t="e">
        <f ca="1">VLOOKUP(C18,Einzelschützen!A:P,16,FALSE)</f>
        <v>#NUM!</v>
      </c>
    </row>
    <row r="19" spans="2:9" s="19" customFormat="1" ht="15" x14ac:dyDescent="0.25">
      <c r="B19" s="44">
        <v>13</v>
      </c>
      <c r="C19" s="48" t="e">
        <f ca="1">SMALL(Einzelschützen[[#All],[Rang Schüler]],B19)</f>
        <v>#NUM!</v>
      </c>
      <c r="D19" s="44" t="e">
        <f ca="1">CONCATENATE(VLOOKUP(C19,Einzelschützen!A:O,7,FALSE),", ",VLOOKUP(C19,Einzelschützen!A:O,6,FALSE))</f>
        <v>#NUM!</v>
      </c>
      <c r="E19" s="44" t="e">
        <f ca="1">VLOOKUP(C19,Einzelschützen!A:O,8,FALSE)</f>
        <v>#NUM!</v>
      </c>
      <c r="F19" s="44" t="e">
        <f ca="1">VLOOKUP(C19,Einzelschützen!A:O,13,FALSE)</f>
        <v>#NUM!</v>
      </c>
      <c r="G19" s="46" t="e">
        <f ca="1">VLOOKUP(C19,Einzelschützen!A:O,9,FALSE)</f>
        <v>#NUM!</v>
      </c>
      <c r="H19" s="46" t="e">
        <f ca="1">VLOOKUP(C19,Einzelschützen!A:O,15,FALSE)</f>
        <v>#NUM!</v>
      </c>
      <c r="I19" s="46" t="e">
        <f ca="1">VLOOKUP(C19,Einzelschützen!A:P,16,FALSE)</f>
        <v>#NUM!</v>
      </c>
    </row>
    <row r="20" spans="2:9" s="19" customFormat="1" ht="15" x14ac:dyDescent="0.25">
      <c r="B20" s="44">
        <v>14</v>
      </c>
      <c r="C20" s="48" t="e">
        <f ca="1">SMALL(Einzelschützen[[#All],[Rang Schüler]],B20)</f>
        <v>#NUM!</v>
      </c>
      <c r="D20" s="44" t="e">
        <f ca="1">CONCATENATE(VLOOKUP(C20,Einzelschützen!A:O,7,FALSE),", ",VLOOKUP(C20,Einzelschützen!A:O,6,FALSE))</f>
        <v>#NUM!</v>
      </c>
      <c r="E20" s="44" t="e">
        <f ca="1">VLOOKUP(C20,Einzelschützen!A:O,8,FALSE)</f>
        <v>#NUM!</v>
      </c>
      <c r="F20" s="44" t="e">
        <f ca="1">VLOOKUP(C20,Einzelschützen!A:O,13,FALSE)</f>
        <v>#NUM!</v>
      </c>
      <c r="G20" s="46" t="e">
        <f ca="1">VLOOKUP(C20,Einzelschützen!A:O,9,FALSE)</f>
        <v>#NUM!</v>
      </c>
      <c r="H20" s="46" t="e">
        <f ca="1">VLOOKUP(C20,Einzelschützen!A:O,15,FALSE)</f>
        <v>#NUM!</v>
      </c>
      <c r="I20" s="46" t="e">
        <f ca="1">VLOOKUP(C20,Einzelschützen!A:P,16,FALSE)</f>
        <v>#NUM!</v>
      </c>
    </row>
    <row r="21" spans="2:9" s="19" customFormat="1" ht="15" x14ac:dyDescent="0.25">
      <c r="B21" s="44">
        <v>15</v>
      </c>
      <c r="C21" s="48" t="e">
        <f ca="1">SMALL(Einzelschützen[[#All],[Rang Schüler]],B21)</f>
        <v>#NUM!</v>
      </c>
      <c r="D21" s="44" t="e">
        <f ca="1">CONCATENATE(VLOOKUP(C21,Einzelschützen!A:O,7,FALSE),", ",VLOOKUP(C21,Einzelschützen!A:O,6,FALSE))</f>
        <v>#NUM!</v>
      </c>
      <c r="E21" s="44" t="e">
        <f ca="1">VLOOKUP(C21,Einzelschützen!A:O,8,FALSE)</f>
        <v>#NUM!</v>
      </c>
      <c r="F21" s="44" t="e">
        <f ca="1">VLOOKUP(C21,Einzelschützen!A:O,13,FALSE)</f>
        <v>#NUM!</v>
      </c>
      <c r="G21" s="46" t="e">
        <f ca="1">VLOOKUP(C21,Einzelschützen!A:O,9,FALSE)</f>
        <v>#NUM!</v>
      </c>
      <c r="H21" s="46" t="e">
        <f ca="1">VLOOKUP(C21,Einzelschützen!A:O,15,FALSE)</f>
        <v>#NUM!</v>
      </c>
      <c r="I21" s="46" t="e">
        <f ca="1">VLOOKUP(C21,Einzelschützen!A:P,16,FALSE)</f>
        <v>#NUM!</v>
      </c>
    </row>
    <row r="22" spans="2:9" s="19" customFormat="1" ht="15" x14ac:dyDescent="0.25">
      <c r="B22" s="44">
        <v>16</v>
      </c>
      <c r="C22" s="48" t="e">
        <f ca="1">SMALL(Einzelschützen[[#All],[Rang Schüler]],B22)</f>
        <v>#NUM!</v>
      </c>
      <c r="D22" s="44" t="e">
        <f ca="1">CONCATENATE(VLOOKUP(C22,Einzelschützen!A:O,7,FALSE),", ",VLOOKUP(C22,Einzelschützen!A:O,6,FALSE))</f>
        <v>#NUM!</v>
      </c>
      <c r="E22" s="44" t="e">
        <f ca="1">VLOOKUP(C22,Einzelschützen!A:O,8,FALSE)</f>
        <v>#NUM!</v>
      </c>
      <c r="F22" s="44" t="e">
        <f ca="1">VLOOKUP(C22,Einzelschützen!A:O,13,FALSE)</f>
        <v>#NUM!</v>
      </c>
      <c r="G22" s="46" t="e">
        <f ca="1">VLOOKUP(C22,Einzelschützen!A:O,9,FALSE)</f>
        <v>#NUM!</v>
      </c>
      <c r="H22" s="46" t="e">
        <f ca="1">VLOOKUP(C22,Einzelschützen!A:O,15,FALSE)</f>
        <v>#NUM!</v>
      </c>
      <c r="I22" s="46" t="e">
        <f ca="1">VLOOKUP(C22,Einzelschützen!A:P,16,FALSE)</f>
        <v>#NUM!</v>
      </c>
    </row>
    <row r="23" spans="2:9" s="19" customFormat="1" ht="15" x14ac:dyDescent="0.25">
      <c r="B23" s="44">
        <v>17</v>
      </c>
      <c r="C23" s="48" t="e">
        <f ca="1">SMALL(Einzelschützen[[#All],[Rang Schüler]],B23)</f>
        <v>#NUM!</v>
      </c>
      <c r="D23" s="44" t="e">
        <f ca="1">CONCATENATE(VLOOKUP(C23,Einzelschützen!A:O,7,FALSE),", ",VLOOKUP(C23,Einzelschützen!A:O,6,FALSE))</f>
        <v>#NUM!</v>
      </c>
      <c r="E23" s="44" t="e">
        <f ca="1">VLOOKUP(C23,Einzelschützen!A:O,8,FALSE)</f>
        <v>#NUM!</v>
      </c>
      <c r="F23" s="44" t="e">
        <f ca="1">VLOOKUP(C23,Einzelschützen!A:O,13,FALSE)</f>
        <v>#NUM!</v>
      </c>
      <c r="G23" s="46" t="e">
        <f ca="1">VLOOKUP(C23,Einzelschützen!A:O,9,FALSE)</f>
        <v>#NUM!</v>
      </c>
      <c r="H23" s="46" t="e">
        <f ca="1">VLOOKUP(C23,Einzelschützen!A:O,15,FALSE)</f>
        <v>#NUM!</v>
      </c>
      <c r="I23" s="46" t="e">
        <f ca="1">VLOOKUP(C23,Einzelschützen!A:P,16,FALSE)</f>
        <v>#NUM!</v>
      </c>
    </row>
    <row r="24" spans="2:9" s="19" customFormat="1" ht="15" x14ac:dyDescent="0.25">
      <c r="B24" s="44">
        <v>18</v>
      </c>
      <c r="C24" s="48" t="e">
        <f ca="1">SMALL(Einzelschützen[[#All],[Rang Schüler]],B24)</f>
        <v>#NUM!</v>
      </c>
      <c r="D24" s="44" t="e">
        <f ca="1">CONCATENATE(VLOOKUP(C24,Einzelschützen!A:O,7,FALSE),", ",VLOOKUP(C24,Einzelschützen!A:O,6,FALSE))</f>
        <v>#NUM!</v>
      </c>
      <c r="E24" s="44" t="e">
        <f ca="1">VLOOKUP(C24,Einzelschützen!A:O,8,FALSE)</f>
        <v>#NUM!</v>
      </c>
      <c r="F24" s="44" t="e">
        <f ca="1">VLOOKUP(C24,Einzelschützen!A:O,13,FALSE)</f>
        <v>#NUM!</v>
      </c>
      <c r="G24" s="46" t="e">
        <f ca="1">VLOOKUP(C24,Einzelschützen!A:O,9,FALSE)</f>
        <v>#NUM!</v>
      </c>
      <c r="H24" s="46" t="e">
        <f ca="1">VLOOKUP(C24,Einzelschützen!A:O,15,FALSE)</f>
        <v>#NUM!</v>
      </c>
      <c r="I24" s="46" t="e">
        <f ca="1">VLOOKUP(C24,Einzelschützen!A:P,16,FALSE)</f>
        <v>#NUM!</v>
      </c>
    </row>
    <row r="25" spans="2:9" ht="15" x14ac:dyDescent="0.25">
      <c r="B25" s="44">
        <v>19</v>
      </c>
      <c r="C25" s="48" t="e">
        <f ca="1">SMALL(Einzelschützen[[#All],[Rang Schüler]],B25)</f>
        <v>#NUM!</v>
      </c>
      <c r="D25" s="44" t="e">
        <f ca="1">CONCATENATE(VLOOKUP(C25,Einzelschützen!A:O,7,FALSE),", ",VLOOKUP(C25,Einzelschützen!A:O,6,FALSE))</f>
        <v>#NUM!</v>
      </c>
      <c r="E25" s="44" t="e">
        <f ca="1">VLOOKUP(C25,Einzelschützen!A:O,8,FALSE)</f>
        <v>#NUM!</v>
      </c>
      <c r="F25" s="44" t="e">
        <f ca="1">VLOOKUP(C25,Einzelschützen!A:O,13,FALSE)</f>
        <v>#NUM!</v>
      </c>
      <c r="G25" s="46" t="e">
        <f ca="1">VLOOKUP(C25,Einzelschützen!A:O,9,FALSE)</f>
        <v>#NUM!</v>
      </c>
      <c r="H25" s="46" t="e">
        <f ca="1">VLOOKUP(C25,Einzelschützen!A:O,15,FALSE)</f>
        <v>#NUM!</v>
      </c>
      <c r="I25" s="46" t="e">
        <f ca="1">VLOOKUP(C25,Einzelschützen!A:P,16,FALSE)</f>
        <v>#NUM!</v>
      </c>
    </row>
    <row r="26" spans="2:9" ht="15" x14ac:dyDescent="0.25">
      <c r="B26" s="44">
        <v>20</v>
      </c>
      <c r="C26" s="48" t="e">
        <f ca="1">SMALL(Einzelschützen[[#All],[Rang Schüler]],B26)</f>
        <v>#NUM!</v>
      </c>
      <c r="D26" s="44" t="e">
        <f ca="1">CONCATENATE(VLOOKUP(C26,Einzelschützen!A:O,7,FALSE),", ",VLOOKUP(C26,Einzelschützen!A:O,6,FALSE))</f>
        <v>#NUM!</v>
      </c>
      <c r="E26" s="44" t="e">
        <f ca="1">VLOOKUP(C26,Einzelschützen!A:O,8,FALSE)</f>
        <v>#NUM!</v>
      </c>
      <c r="F26" s="44" t="e">
        <f ca="1">VLOOKUP(C26,Einzelschützen!A:O,13,FALSE)</f>
        <v>#NUM!</v>
      </c>
      <c r="G26" s="46" t="e">
        <f ca="1">VLOOKUP(C26,Einzelschützen!A:O,9,FALSE)</f>
        <v>#NUM!</v>
      </c>
      <c r="H26" s="46" t="e">
        <f ca="1">VLOOKUP(C26,Einzelschützen!A:O,15,FALSE)</f>
        <v>#NUM!</v>
      </c>
      <c r="I26" s="46" t="e">
        <f ca="1">VLOOKUP(C26,Einzelschützen!A:P,16,FALSE)</f>
        <v>#NUM!</v>
      </c>
    </row>
    <row r="27" spans="2:9" s="38" customFormat="1" ht="15" x14ac:dyDescent="0.25">
      <c r="B27" s="44">
        <v>21</v>
      </c>
      <c r="C27" s="48" t="e">
        <f ca="1">SMALL(Einzelschützen[[#All],[Rang Schüler]],B27)</f>
        <v>#NUM!</v>
      </c>
      <c r="D27" s="44" t="e">
        <f ca="1">CONCATENATE(VLOOKUP(C27,Einzelschützen!A:O,7,FALSE),", ",VLOOKUP(C27,Einzelschützen!A:O,6,FALSE))</f>
        <v>#NUM!</v>
      </c>
      <c r="E27" s="44" t="e">
        <f ca="1">VLOOKUP(C27,Einzelschützen!A:O,8,FALSE)</f>
        <v>#NUM!</v>
      </c>
      <c r="F27" s="44" t="e">
        <f ca="1">VLOOKUP(C27,Einzelschützen!A:O,13,FALSE)</f>
        <v>#NUM!</v>
      </c>
      <c r="G27" s="46" t="e">
        <f ca="1">VLOOKUP(C27,Einzelschützen!A:O,9,FALSE)</f>
        <v>#NUM!</v>
      </c>
      <c r="H27" s="46" t="e">
        <f ca="1">VLOOKUP(C27,Einzelschützen!A:O,15,FALSE)</f>
        <v>#NUM!</v>
      </c>
      <c r="I27" s="46" t="e">
        <f ca="1">VLOOKUP(C27,Einzelschützen!A:P,16,FALSE)</f>
        <v>#NUM!</v>
      </c>
    </row>
    <row r="28" spans="2:9" s="19" customFormat="1" ht="15" x14ac:dyDescent="0.25">
      <c r="B28" s="44">
        <v>22</v>
      </c>
      <c r="C28" s="48" t="e">
        <f ca="1">SMALL(Einzelschützen[[#All],[Rang Schüler]],B28)</f>
        <v>#NUM!</v>
      </c>
      <c r="D28" s="44" t="e">
        <f ca="1">CONCATENATE(VLOOKUP(C28,Einzelschützen!A:O,7,FALSE),", ",VLOOKUP(C28,Einzelschützen!A:O,6,FALSE))</f>
        <v>#NUM!</v>
      </c>
      <c r="E28" s="44" t="e">
        <f ca="1">VLOOKUP(C28,Einzelschützen!A:O,8,FALSE)</f>
        <v>#NUM!</v>
      </c>
      <c r="F28" s="44" t="e">
        <f ca="1">VLOOKUP(C28,Einzelschützen!A:O,13,FALSE)</f>
        <v>#NUM!</v>
      </c>
      <c r="G28" s="46" t="e">
        <f ca="1">VLOOKUP(C28,Einzelschützen!A:O,9,FALSE)</f>
        <v>#NUM!</v>
      </c>
      <c r="H28" s="46" t="e">
        <f ca="1">VLOOKUP(C28,Einzelschützen!A:O,15,FALSE)</f>
        <v>#NUM!</v>
      </c>
      <c r="I28" s="46" t="e">
        <f ca="1">VLOOKUP(C28,Einzelschützen!A:P,16,FALSE)</f>
        <v>#NUM!</v>
      </c>
    </row>
    <row r="29" spans="2:9" ht="15" x14ac:dyDescent="0.25">
      <c r="B29" s="44">
        <v>23</v>
      </c>
      <c r="C29" s="48" t="e">
        <f ca="1">SMALL(Einzelschützen[[#All],[Rang Schüler]],B29)</f>
        <v>#NUM!</v>
      </c>
      <c r="D29" s="44" t="e">
        <f ca="1">CONCATENATE(VLOOKUP(C29,Einzelschützen!A:O,7,FALSE),", ",VLOOKUP(C29,Einzelschützen!A:O,6,FALSE))</f>
        <v>#NUM!</v>
      </c>
      <c r="E29" s="44" t="e">
        <f ca="1">VLOOKUP(C29,Einzelschützen!A:O,8,FALSE)</f>
        <v>#NUM!</v>
      </c>
      <c r="F29" s="44" t="e">
        <f ca="1">VLOOKUP(C29,Einzelschützen!A:O,13,FALSE)</f>
        <v>#NUM!</v>
      </c>
      <c r="G29" s="46" t="e">
        <f ca="1">VLOOKUP(C29,Einzelschützen!A:O,9,FALSE)</f>
        <v>#NUM!</v>
      </c>
      <c r="H29" s="46" t="e">
        <f ca="1">VLOOKUP(C29,Einzelschützen!A:O,15,FALSE)</f>
        <v>#NUM!</v>
      </c>
      <c r="I29" s="46" t="e">
        <f ca="1">VLOOKUP(C29,Einzelschützen!A:P,16,FALSE)</f>
        <v>#NUM!</v>
      </c>
    </row>
    <row r="30" spans="2:9" ht="15" x14ac:dyDescent="0.25">
      <c r="B30" s="44">
        <v>24</v>
      </c>
      <c r="C30" s="48" t="e">
        <f ca="1">SMALL(Einzelschützen[[#All],[Rang Schüler]],B30)</f>
        <v>#NUM!</v>
      </c>
      <c r="D30" s="44" t="e">
        <f ca="1">CONCATENATE(VLOOKUP(C30,Einzelschützen!A:O,7,FALSE),", ",VLOOKUP(C30,Einzelschützen!A:O,6,FALSE))</f>
        <v>#NUM!</v>
      </c>
      <c r="E30" s="44" t="e">
        <f ca="1">VLOOKUP(C30,Einzelschützen!A:O,8,FALSE)</f>
        <v>#NUM!</v>
      </c>
      <c r="F30" s="44" t="e">
        <f ca="1">VLOOKUP(C30,Einzelschützen!A:O,13,FALSE)</f>
        <v>#NUM!</v>
      </c>
      <c r="G30" s="46" t="e">
        <f ca="1">VLOOKUP(C30,Einzelschützen!A:O,9,FALSE)</f>
        <v>#NUM!</v>
      </c>
      <c r="H30" s="46" t="e">
        <f ca="1">VLOOKUP(C30,Einzelschützen!A:O,15,FALSE)</f>
        <v>#NUM!</v>
      </c>
      <c r="I30" s="46" t="e">
        <f ca="1">VLOOKUP(C30,Einzelschützen!A:P,16,FALSE)</f>
        <v>#NUM!</v>
      </c>
    </row>
    <row r="31" spans="2:9" ht="15" x14ac:dyDescent="0.25">
      <c r="B31" s="44">
        <v>25</v>
      </c>
      <c r="C31" s="48" t="e">
        <f ca="1">SMALL(Einzelschützen[[#All],[Rang Schüler]],B31)</f>
        <v>#NUM!</v>
      </c>
      <c r="D31" s="44" t="e">
        <f ca="1">CONCATENATE(VLOOKUP(C31,Einzelschützen!A:O,7,FALSE),", ",VLOOKUP(C31,Einzelschützen!A:O,6,FALSE))</f>
        <v>#NUM!</v>
      </c>
      <c r="E31" s="44" t="e">
        <f ca="1">VLOOKUP(C31,Einzelschützen!A:O,8,FALSE)</f>
        <v>#NUM!</v>
      </c>
      <c r="F31" s="44" t="e">
        <f ca="1">VLOOKUP(C31,Einzelschützen!A:O,13,FALSE)</f>
        <v>#NUM!</v>
      </c>
      <c r="G31" s="46" t="e">
        <f ca="1">VLOOKUP(C31,Einzelschützen!A:O,9,FALSE)</f>
        <v>#NUM!</v>
      </c>
      <c r="H31" s="46" t="e">
        <f ca="1">VLOOKUP(C31,Einzelschützen!A:O,15,FALSE)</f>
        <v>#NUM!</v>
      </c>
      <c r="I31" s="46" t="e">
        <f ca="1">VLOOKUP(C31,Einzelschützen!A:P,16,FALSE)</f>
        <v>#NUM!</v>
      </c>
    </row>
    <row r="32" spans="2:9" ht="15" x14ac:dyDescent="0.25">
      <c r="B32" s="44">
        <v>26</v>
      </c>
      <c r="C32" s="48" t="e">
        <f ca="1">SMALL(Einzelschützen[[#All],[Rang Schüler]],B32)</f>
        <v>#NUM!</v>
      </c>
      <c r="D32" s="44" t="e">
        <f ca="1">CONCATENATE(VLOOKUP(C32,Einzelschützen!A:O,7,FALSE),", ",VLOOKUP(C32,Einzelschützen!A:O,6,FALSE))</f>
        <v>#NUM!</v>
      </c>
      <c r="E32" s="44" t="e">
        <f ca="1">VLOOKUP(C32,Einzelschützen!A:O,8,FALSE)</f>
        <v>#NUM!</v>
      </c>
      <c r="F32" s="44" t="e">
        <f ca="1">VLOOKUP(C32,Einzelschützen!A:O,13,FALSE)</f>
        <v>#NUM!</v>
      </c>
      <c r="G32" s="46" t="e">
        <f ca="1">VLOOKUP(C32,Einzelschützen!A:O,9,FALSE)</f>
        <v>#NUM!</v>
      </c>
      <c r="H32" s="46" t="e">
        <f ca="1">VLOOKUP(C32,Einzelschützen!A:O,15,FALSE)</f>
        <v>#NUM!</v>
      </c>
      <c r="I32" s="46" t="e">
        <f ca="1">VLOOKUP(C32,Einzelschützen!A:P,16,FALSE)</f>
        <v>#NUM!</v>
      </c>
    </row>
    <row r="33" spans="2:9" ht="15" x14ac:dyDescent="0.25">
      <c r="B33" s="44">
        <v>27</v>
      </c>
      <c r="C33" s="48" t="e">
        <f ca="1">SMALL(Einzelschützen[[#All],[Rang Schüler]],B33)</f>
        <v>#NUM!</v>
      </c>
      <c r="D33" s="44" t="e">
        <f ca="1">CONCATENATE(VLOOKUP(C33,Einzelschützen!A:O,7,FALSE),", ",VLOOKUP(C33,Einzelschützen!A:O,6,FALSE))</f>
        <v>#NUM!</v>
      </c>
      <c r="E33" s="44" t="e">
        <f ca="1">VLOOKUP(C33,Einzelschützen!A:O,8,FALSE)</f>
        <v>#NUM!</v>
      </c>
      <c r="F33" s="44" t="e">
        <f ca="1">VLOOKUP(C33,Einzelschützen!A:O,13,FALSE)</f>
        <v>#NUM!</v>
      </c>
      <c r="G33" s="46" t="e">
        <f ca="1">VLOOKUP(C33,Einzelschützen!A:O,9,FALSE)</f>
        <v>#NUM!</v>
      </c>
      <c r="H33" s="46" t="e">
        <f ca="1">VLOOKUP(C33,Einzelschützen!A:O,15,FALSE)</f>
        <v>#NUM!</v>
      </c>
      <c r="I33" s="46" t="e">
        <f ca="1">VLOOKUP(C33,Einzelschützen!A:P,16,FALSE)</f>
        <v>#NUM!</v>
      </c>
    </row>
    <row r="34" spans="2:9" ht="15" x14ac:dyDescent="0.25">
      <c r="B34" s="44">
        <v>28</v>
      </c>
      <c r="C34" s="48" t="e">
        <f ca="1">SMALL(Einzelschützen[[#All],[Rang Schüler]],B34)</f>
        <v>#NUM!</v>
      </c>
      <c r="D34" s="44" t="e">
        <f ca="1">CONCATENATE(VLOOKUP(C34,Einzelschützen!A:O,7,FALSE),", ",VLOOKUP(C34,Einzelschützen!A:O,6,FALSE))</f>
        <v>#NUM!</v>
      </c>
      <c r="E34" s="44" t="e">
        <f ca="1">VLOOKUP(C34,Einzelschützen!A:O,8,FALSE)</f>
        <v>#NUM!</v>
      </c>
      <c r="F34" s="44" t="e">
        <f ca="1">VLOOKUP(C34,Einzelschützen!A:O,13,FALSE)</f>
        <v>#NUM!</v>
      </c>
      <c r="G34" s="46" t="e">
        <f ca="1">VLOOKUP(C34,Einzelschützen!A:O,9,FALSE)</f>
        <v>#NUM!</v>
      </c>
      <c r="H34" s="46" t="e">
        <f ca="1">VLOOKUP(C34,Einzelschützen!A:O,15,FALSE)</f>
        <v>#NUM!</v>
      </c>
      <c r="I34" s="46" t="e">
        <f ca="1">VLOOKUP(C34,Einzelschützen!A:P,16,FALSE)</f>
        <v>#NUM!</v>
      </c>
    </row>
    <row r="35" spans="2:9" ht="15" x14ac:dyDescent="0.25">
      <c r="B35" s="44">
        <v>29</v>
      </c>
      <c r="C35" s="48" t="e">
        <f ca="1">SMALL(Einzelschützen[[#All],[Rang Schüler]],B35)</f>
        <v>#NUM!</v>
      </c>
      <c r="D35" s="44" t="e">
        <f ca="1">CONCATENATE(VLOOKUP(C35,Einzelschützen!A:O,7,FALSE),", ",VLOOKUP(C35,Einzelschützen!A:O,6,FALSE))</f>
        <v>#NUM!</v>
      </c>
      <c r="E35" s="44" t="e">
        <f ca="1">VLOOKUP(C35,Einzelschützen!A:O,8,FALSE)</f>
        <v>#NUM!</v>
      </c>
      <c r="F35" s="44" t="e">
        <f ca="1">VLOOKUP(C35,Einzelschützen!A:O,13,FALSE)</f>
        <v>#NUM!</v>
      </c>
      <c r="G35" s="46" t="e">
        <f ca="1">VLOOKUP(C35,Einzelschützen!A:O,9,FALSE)</f>
        <v>#NUM!</v>
      </c>
      <c r="H35" s="46" t="e">
        <f ca="1">VLOOKUP(C35,Einzelschützen!A:O,15,FALSE)</f>
        <v>#NUM!</v>
      </c>
      <c r="I35" s="46" t="e">
        <f ca="1">VLOOKUP(C35,Einzelschützen!A:P,16,FALSE)</f>
        <v>#NUM!</v>
      </c>
    </row>
    <row r="36" spans="2:9" ht="15" x14ac:dyDescent="0.25">
      <c r="B36" s="44">
        <v>30</v>
      </c>
      <c r="C36" s="48" t="e">
        <f ca="1">SMALL(Einzelschützen[[#All],[Rang Schüler]],B36)</f>
        <v>#NUM!</v>
      </c>
      <c r="D36" s="44" t="e">
        <f ca="1">CONCATENATE(VLOOKUP(C36,Einzelschützen!A:O,7,FALSE),", ",VLOOKUP(C36,Einzelschützen!A:O,6,FALSE))</f>
        <v>#NUM!</v>
      </c>
      <c r="E36" s="44" t="e">
        <f ca="1">VLOOKUP(C36,Einzelschützen!A:O,8,FALSE)</f>
        <v>#NUM!</v>
      </c>
      <c r="F36" s="44" t="e">
        <f ca="1">VLOOKUP(C36,Einzelschützen!A:O,13,FALSE)</f>
        <v>#NUM!</v>
      </c>
      <c r="G36" s="46" t="e">
        <f ca="1">VLOOKUP(C36,Einzelschützen!A:O,9,FALSE)</f>
        <v>#NUM!</v>
      </c>
      <c r="H36" s="46" t="e">
        <f ca="1">VLOOKUP(C36,Einzelschützen!A:O,15,FALSE)</f>
        <v>#NUM!</v>
      </c>
      <c r="I36" s="46" t="e">
        <f ca="1">VLOOKUP(C36,Einzelschützen!A:P,16,FALSE)</f>
        <v>#NUM!</v>
      </c>
    </row>
    <row r="37" spans="2:9" ht="15" x14ac:dyDescent="0.25">
      <c r="B37" s="44">
        <v>31</v>
      </c>
      <c r="C37" s="48" t="e">
        <f ca="1">SMALL(Einzelschützen[[#All],[Rang Schüler]],B37)</f>
        <v>#NUM!</v>
      </c>
      <c r="D37" s="44" t="e">
        <f ca="1">CONCATENATE(VLOOKUP(C37,Einzelschützen!A:O,7,FALSE),", ",VLOOKUP(C37,Einzelschützen!A:O,6,FALSE))</f>
        <v>#NUM!</v>
      </c>
      <c r="E37" s="44" t="e">
        <f ca="1">VLOOKUP(C37,Einzelschützen!A:O,8,FALSE)</f>
        <v>#NUM!</v>
      </c>
      <c r="F37" s="44" t="e">
        <f ca="1">VLOOKUP(C37,Einzelschützen!A:O,13,FALSE)</f>
        <v>#NUM!</v>
      </c>
      <c r="G37" s="46" t="e">
        <f ca="1">VLOOKUP(C37,Einzelschützen!A:O,9,FALSE)</f>
        <v>#NUM!</v>
      </c>
      <c r="H37" s="46" t="e">
        <f ca="1">VLOOKUP(C37,Einzelschützen!A:O,15,FALSE)</f>
        <v>#NUM!</v>
      </c>
      <c r="I37" s="46" t="e">
        <f ca="1">VLOOKUP(C37,Einzelschützen!A:P,16,FALSE)</f>
        <v>#NUM!</v>
      </c>
    </row>
    <row r="38" spans="2:9" ht="15" x14ac:dyDescent="0.25">
      <c r="B38" s="44">
        <v>32</v>
      </c>
      <c r="C38" s="48" t="e">
        <f ca="1">SMALL(Einzelschützen[[#All],[Rang Schüler]],B38)</f>
        <v>#NUM!</v>
      </c>
      <c r="D38" s="44" t="e">
        <f ca="1">CONCATENATE(VLOOKUP(C38,Einzelschützen!A:O,7,FALSE),", ",VLOOKUP(C38,Einzelschützen!A:O,6,FALSE))</f>
        <v>#NUM!</v>
      </c>
      <c r="E38" s="44" t="e">
        <f ca="1">VLOOKUP(C38,Einzelschützen!A:O,8,FALSE)</f>
        <v>#NUM!</v>
      </c>
      <c r="F38" s="44" t="e">
        <f ca="1">VLOOKUP(C38,Einzelschützen!A:O,13,FALSE)</f>
        <v>#NUM!</v>
      </c>
      <c r="G38" s="46" t="e">
        <f ca="1">VLOOKUP(C38,Einzelschützen!A:O,9,FALSE)</f>
        <v>#NUM!</v>
      </c>
      <c r="H38" s="46" t="e">
        <f ca="1">VLOOKUP(C38,Einzelschützen!A:O,15,FALSE)</f>
        <v>#NUM!</v>
      </c>
      <c r="I38" s="46" t="e">
        <f ca="1">VLOOKUP(C38,Einzelschützen!A:P,16,FALSE)</f>
        <v>#NUM!</v>
      </c>
    </row>
    <row r="40" spans="2:9" ht="21" x14ac:dyDescent="0.4">
      <c r="B40" s="80" t="s">
        <v>9</v>
      </c>
      <c r="C40" s="80"/>
      <c r="D40" s="80"/>
      <c r="E40" s="80"/>
      <c r="F40" s="80"/>
      <c r="G40" s="80"/>
      <c r="H40" s="80"/>
      <c r="I40" s="80"/>
    </row>
    <row r="41" spans="2:9" ht="21" x14ac:dyDescent="0.4">
      <c r="B41" s="80">
        <f ca="1">Sportjahr</f>
        <v>2024</v>
      </c>
      <c r="C41" s="80"/>
      <c r="D41" s="80"/>
      <c r="E41" s="80"/>
      <c r="F41" s="80"/>
      <c r="G41" s="80"/>
      <c r="H41" s="80"/>
      <c r="I41" s="80"/>
    </row>
    <row r="42" spans="2:9" ht="21" x14ac:dyDescent="0.4">
      <c r="B42" s="80" t="s">
        <v>21</v>
      </c>
      <c r="C42" s="80"/>
      <c r="D42" s="80"/>
      <c r="E42" s="80"/>
      <c r="F42" s="80"/>
      <c r="G42" s="80"/>
      <c r="H42" s="80"/>
      <c r="I42" s="80"/>
    </row>
    <row r="43" spans="2:9" ht="22.5" customHeight="1" x14ac:dyDescent="0.25">
      <c r="C43" s="81" t="e">
        <f>VLOOKUP(Gau_1,Gau_Matrix,3,FALSE)&amp;" - "&amp;VLOOKUP(Gau_2,Gau_Matrix,3,FALSE)</f>
        <v>#N/A</v>
      </c>
      <c r="D43" s="81"/>
      <c r="E43" s="81"/>
      <c r="F43" s="81"/>
      <c r="G43" s="81"/>
      <c r="H43" s="81"/>
      <c r="I43" s="81"/>
    </row>
    <row r="44" spans="2:9" ht="15.6" x14ac:dyDescent="0.3">
      <c r="C44" s="47" t="s">
        <v>139</v>
      </c>
      <c r="D44" s="43" t="s">
        <v>1</v>
      </c>
      <c r="E44" s="43" t="s">
        <v>144</v>
      </c>
      <c r="F44" s="43" t="s">
        <v>0</v>
      </c>
      <c r="G44" s="43" t="s">
        <v>4</v>
      </c>
      <c r="H44" s="43" t="s">
        <v>5</v>
      </c>
      <c r="I44" s="43" t="s">
        <v>6</v>
      </c>
    </row>
    <row r="45" spans="2:9" ht="15" x14ac:dyDescent="0.25">
      <c r="B45" s="44">
        <v>1</v>
      </c>
      <c r="C45" s="48" t="e">
        <f ca="1">SMALL(Einzelschützen[[#All],[Rang Jugend]],B45)</f>
        <v>#NUM!</v>
      </c>
      <c r="D45" s="44" t="e">
        <f ca="1">CONCATENATE(VLOOKUP(C45,Einzelschützen!A:O,7,FALSE),", ",VLOOKUP(C45,Einzelschützen!A:O,6,FALSE))</f>
        <v>#NUM!</v>
      </c>
      <c r="E45" s="44" t="e">
        <f ca="1">VLOOKUP(C45,Einzelschützen!A:O,8,FALSE)</f>
        <v>#NUM!</v>
      </c>
      <c r="F45" s="44" t="e">
        <f ca="1">VLOOKUP(C45,Einzelschützen!A:O,13,FALSE)</f>
        <v>#NUM!</v>
      </c>
      <c r="G45" s="46" t="e">
        <f ca="1">VLOOKUP(C45,Einzelschützen!A:O,9,FALSE)</f>
        <v>#NUM!</v>
      </c>
      <c r="H45" s="46" t="e">
        <f ca="1">VLOOKUP(C45,Einzelschützen!A:O,15,FALSE)</f>
        <v>#NUM!</v>
      </c>
      <c r="I45" s="46" t="e">
        <f ca="1">VLOOKUP(C45,Einzelschützen!A:P,16,FALSE)</f>
        <v>#NUM!</v>
      </c>
    </row>
    <row r="46" spans="2:9" ht="15" x14ac:dyDescent="0.25">
      <c r="B46" s="44">
        <v>2</v>
      </c>
      <c r="C46" s="48" t="e">
        <f ca="1">SMALL(Einzelschützen[[#All],[Rang Jugend]],B46)</f>
        <v>#NUM!</v>
      </c>
      <c r="D46" s="44" t="e">
        <f ca="1">CONCATENATE(VLOOKUP(C46,Einzelschützen!A:O,7,FALSE),", ",VLOOKUP(C46,Einzelschützen!A:O,6,FALSE))</f>
        <v>#NUM!</v>
      </c>
      <c r="E46" s="44" t="e">
        <f ca="1">VLOOKUP(C46,Einzelschützen!A:O,8,FALSE)</f>
        <v>#NUM!</v>
      </c>
      <c r="F46" s="44" t="e">
        <f ca="1">VLOOKUP(C46,Einzelschützen!A:O,13,FALSE)</f>
        <v>#NUM!</v>
      </c>
      <c r="G46" s="46" t="e">
        <f ca="1">VLOOKUP(C46,Einzelschützen!A:O,9,FALSE)</f>
        <v>#NUM!</v>
      </c>
      <c r="H46" s="46" t="e">
        <f ca="1">VLOOKUP(C46,Einzelschützen!A:O,15,FALSE)</f>
        <v>#NUM!</v>
      </c>
      <c r="I46" s="46" t="e">
        <f ca="1">VLOOKUP(C46,Einzelschützen!A:P,16,FALSE)</f>
        <v>#NUM!</v>
      </c>
    </row>
    <row r="47" spans="2:9" ht="15" x14ac:dyDescent="0.25">
      <c r="B47" s="44">
        <v>3</v>
      </c>
      <c r="C47" s="48" t="e">
        <f ca="1">SMALL(Einzelschützen[[#All],[Rang Jugend]],B47)</f>
        <v>#NUM!</v>
      </c>
      <c r="D47" s="44" t="e">
        <f ca="1">CONCATENATE(VLOOKUP(C47,Einzelschützen!A:O,7,FALSE),", ",VLOOKUP(C47,Einzelschützen!A:O,6,FALSE))</f>
        <v>#NUM!</v>
      </c>
      <c r="E47" s="44" t="e">
        <f ca="1">VLOOKUP(C47,Einzelschützen!A:O,8,FALSE)</f>
        <v>#NUM!</v>
      </c>
      <c r="F47" s="44" t="e">
        <f ca="1">VLOOKUP(C47,Einzelschützen!A:O,13,FALSE)</f>
        <v>#NUM!</v>
      </c>
      <c r="G47" s="46" t="e">
        <f ca="1">VLOOKUP(C47,Einzelschützen!A:O,9,FALSE)</f>
        <v>#NUM!</v>
      </c>
      <c r="H47" s="46" t="e">
        <f ca="1">VLOOKUP(C47,Einzelschützen!A:O,15,FALSE)</f>
        <v>#NUM!</v>
      </c>
      <c r="I47" s="46" t="e">
        <f ca="1">VLOOKUP(C47,Einzelschützen!A:P,16,FALSE)</f>
        <v>#NUM!</v>
      </c>
    </row>
    <row r="48" spans="2:9" ht="15" x14ac:dyDescent="0.25">
      <c r="B48" s="44">
        <v>4</v>
      </c>
      <c r="C48" s="48" t="e">
        <f ca="1">SMALL(Einzelschützen[[#All],[Rang Jugend]],B48)</f>
        <v>#NUM!</v>
      </c>
      <c r="D48" s="44" t="e">
        <f ca="1">CONCATENATE(VLOOKUP(C48,Einzelschützen!A:O,7,FALSE),", ",VLOOKUP(C48,Einzelschützen!A:O,6,FALSE))</f>
        <v>#NUM!</v>
      </c>
      <c r="E48" s="44" t="e">
        <f ca="1">VLOOKUP(C48,Einzelschützen!A:O,8,FALSE)</f>
        <v>#NUM!</v>
      </c>
      <c r="F48" s="44" t="e">
        <f ca="1">VLOOKUP(C48,Einzelschützen!A:O,13,FALSE)</f>
        <v>#NUM!</v>
      </c>
      <c r="G48" s="46" t="e">
        <f ca="1">VLOOKUP(C48,Einzelschützen!A:O,9,FALSE)</f>
        <v>#NUM!</v>
      </c>
      <c r="H48" s="46" t="e">
        <f ca="1">VLOOKUP(C48,Einzelschützen!A:O,15,FALSE)</f>
        <v>#NUM!</v>
      </c>
      <c r="I48" s="46" t="e">
        <f ca="1">VLOOKUP(C48,Einzelschützen!A:P,16,FALSE)</f>
        <v>#NUM!</v>
      </c>
    </row>
    <row r="49" spans="2:9" ht="15" x14ac:dyDescent="0.25">
      <c r="B49" s="44">
        <v>5</v>
      </c>
      <c r="C49" s="48" t="e">
        <f ca="1">SMALL(Einzelschützen[[#All],[Rang Jugend]],B49)</f>
        <v>#NUM!</v>
      </c>
      <c r="D49" s="44" t="e">
        <f ca="1">CONCATENATE(VLOOKUP(C49,Einzelschützen!A:O,7,FALSE),", ",VLOOKUP(C49,Einzelschützen!A:O,6,FALSE))</f>
        <v>#NUM!</v>
      </c>
      <c r="E49" s="44" t="e">
        <f ca="1">VLOOKUP(C49,Einzelschützen!A:O,8,FALSE)</f>
        <v>#NUM!</v>
      </c>
      <c r="F49" s="44" t="e">
        <f ca="1">VLOOKUP(C49,Einzelschützen!A:O,13,FALSE)</f>
        <v>#NUM!</v>
      </c>
      <c r="G49" s="46" t="e">
        <f ca="1">VLOOKUP(C49,Einzelschützen!A:O,9,FALSE)</f>
        <v>#NUM!</v>
      </c>
      <c r="H49" s="46" t="e">
        <f ca="1">VLOOKUP(C49,Einzelschützen!A:O,15,FALSE)</f>
        <v>#NUM!</v>
      </c>
      <c r="I49" s="46" t="e">
        <f ca="1">VLOOKUP(C49,Einzelschützen!A:P,16,FALSE)</f>
        <v>#NUM!</v>
      </c>
    </row>
    <row r="50" spans="2:9" ht="15" x14ac:dyDescent="0.25">
      <c r="B50" s="44">
        <v>6</v>
      </c>
      <c r="C50" s="48" t="e">
        <f ca="1">SMALL(Einzelschützen[[#All],[Rang Jugend]],B50)</f>
        <v>#NUM!</v>
      </c>
      <c r="D50" s="44" t="e">
        <f ca="1">CONCATENATE(VLOOKUP(C50,Einzelschützen!A:O,7,FALSE),", ",VLOOKUP(C50,Einzelschützen!A:O,6,FALSE))</f>
        <v>#NUM!</v>
      </c>
      <c r="E50" s="44" t="e">
        <f ca="1">VLOOKUP(C50,Einzelschützen!A:O,8,FALSE)</f>
        <v>#NUM!</v>
      </c>
      <c r="F50" s="44" t="e">
        <f ca="1">VLOOKUP(C50,Einzelschützen!A:O,13,FALSE)</f>
        <v>#NUM!</v>
      </c>
      <c r="G50" s="46" t="e">
        <f ca="1">VLOOKUP(C50,Einzelschützen!A:O,9,FALSE)</f>
        <v>#NUM!</v>
      </c>
      <c r="H50" s="46" t="e">
        <f ca="1">VLOOKUP(C50,Einzelschützen!A:O,15,FALSE)</f>
        <v>#NUM!</v>
      </c>
      <c r="I50" s="46" t="e">
        <f ca="1">VLOOKUP(C50,Einzelschützen!A:P,16,FALSE)</f>
        <v>#NUM!</v>
      </c>
    </row>
    <row r="51" spans="2:9" ht="15" x14ac:dyDescent="0.25">
      <c r="B51" s="44">
        <v>7</v>
      </c>
      <c r="C51" s="48" t="e">
        <f ca="1">SMALL(Einzelschützen[[#All],[Rang Jugend]],B51)</f>
        <v>#NUM!</v>
      </c>
      <c r="D51" s="44" t="e">
        <f ca="1">CONCATENATE(VLOOKUP(C51,Einzelschützen!A:O,7,FALSE),", ",VLOOKUP(C51,Einzelschützen!A:O,6,FALSE))</f>
        <v>#NUM!</v>
      </c>
      <c r="E51" s="44" t="e">
        <f ca="1">VLOOKUP(C51,Einzelschützen!A:O,8,FALSE)</f>
        <v>#NUM!</v>
      </c>
      <c r="F51" s="44" t="e">
        <f ca="1">VLOOKUP(C51,Einzelschützen!A:O,13,FALSE)</f>
        <v>#NUM!</v>
      </c>
      <c r="G51" s="46" t="e">
        <f ca="1">VLOOKUP(C51,Einzelschützen!A:O,9,FALSE)</f>
        <v>#NUM!</v>
      </c>
      <c r="H51" s="46" t="e">
        <f ca="1">VLOOKUP(C51,Einzelschützen!A:O,15,FALSE)</f>
        <v>#NUM!</v>
      </c>
      <c r="I51" s="46" t="e">
        <f ca="1">VLOOKUP(C51,Einzelschützen!A:P,16,FALSE)</f>
        <v>#NUM!</v>
      </c>
    </row>
    <row r="52" spans="2:9" ht="15" x14ac:dyDescent="0.25">
      <c r="B52" s="44">
        <v>8</v>
      </c>
      <c r="C52" s="48" t="e">
        <f ca="1">SMALL(Einzelschützen[[#All],[Rang Jugend]],B52)</f>
        <v>#NUM!</v>
      </c>
      <c r="D52" s="44" t="e">
        <f ca="1">CONCATENATE(VLOOKUP(C52,Einzelschützen!A:O,7,FALSE),", ",VLOOKUP(C52,Einzelschützen!A:O,6,FALSE))</f>
        <v>#NUM!</v>
      </c>
      <c r="E52" s="44" t="e">
        <f ca="1">VLOOKUP(C52,Einzelschützen!A:O,8,FALSE)</f>
        <v>#NUM!</v>
      </c>
      <c r="F52" s="44" t="e">
        <f ca="1">VLOOKUP(C52,Einzelschützen!A:O,13,FALSE)</f>
        <v>#NUM!</v>
      </c>
      <c r="G52" s="46" t="e">
        <f ca="1">VLOOKUP(C52,Einzelschützen!A:O,9,FALSE)</f>
        <v>#NUM!</v>
      </c>
      <c r="H52" s="46" t="e">
        <f ca="1">VLOOKUP(C52,Einzelschützen!A:O,15,FALSE)</f>
        <v>#NUM!</v>
      </c>
      <c r="I52" s="46" t="e">
        <f ca="1">VLOOKUP(C52,Einzelschützen!A:P,16,FALSE)</f>
        <v>#NUM!</v>
      </c>
    </row>
    <row r="53" spans="2:9" ht="15" x14ac:dyDescent="0.25">
      <c r="B53" s="44">
        <v>9</v>
      </c>
      <c r="C53" s="48" t="e">
        <f ca="1">SMALL(Einzelschützen[[#All],[Rang Jugend]],B53)</f>
        <v>#NUM!</v>
      </c>
      <c r="D53" s="44" t="e">
        <f ca="1">CONCATENATE(VLOOKUP(C53,Einzelschützen!A:O,7,FALSE),", ",VLOOKUP(C53,Einzelschützen!A:O,6,FALSE))</f>
        <v>#NUM!</v>
      </c>
      <c r="E53" s="44" t="e">
        <f ca="1">VLOOKUP(C53,Einzelschützen!A:O,8,FALSE)</f>
        <v>#NUM!</v>
      </c>
      <c r="F53" s="44" t="e">
        <f ca="1">VLOOKUP(C53,Einzelschützen!A:O,13,FALSE)</f>
        <v>#NUM!</v>
      </c>
      <c r="G53" s="46" t="e">
        <f ca="1">VLOOKUP(C53,Einzelschützen!A:O,9,FALSE)</f>
        <v>#NUM!</v>
      </c>
      <c r="H53" s="46" t="e">
        <f ca="1">VLOOKUP(C53,Einzelschützen!A:O,15,FALSE)</f>
        <v>#NUM!</v>
      </c>
      <c r="I53" s="46" t="e">
        <f ca="1">VLOOKUP(C53,Einzelschützen!A:P,16,FALSE)</f>
        <v>#NUM!</v>
      </c>
    </row>
    <row r="54" spans="2:9" ht="15" x14ac:dyDescent="0.25">
      <c r="B54" s="44">
        <v>10</v>
      </c>
      <c r="C54" s="48" t="e">
        <f ca="1">SMALL(Einzelschützen[[#All],[Rang Jugend]],B54)</f>
        <v>#NUM!</v>
      </c>
      <c r="D54" s="44" t="e">
        <f ca="1">CONCATENATE(VLOOKUP(C54,Einzelschützen!A:O,7,FALSE),", ",VLOOKUP(C54,Einzelschützen!A:O,6,FALSE))</f>
        <v>#NUM!</v>
      </c>
      <c r="E54" s="44" t="e">
        <f ca="1">VLOOKUP(C54,Einzelschützen!A:O,8,FALSE)</f>
        <v>#NUM!</v>
      </c>
      <c r="F54" s="44" t="e">
        <f ca="1">VLOOKUP(C54,Einzelschützen!A:O,13,FALSE)</f>
        <v>#NUM!</v>
      </c>
      <c r="G54" s="46" t="e">
        <f ca="1">VLOOKUP(C54,Einzelschützen!A:O,9,FALSE)</f>
        <v>#NUM!</v>
      </c>
      <c r="H54" s="46" t="e">
        <f ca="1">VLOOKUP(C54,Einzelschützen!A:O,15,FALSE)</f>
        <v>#NUM!</v>
      </c>
      <c r="I54" s="46" t="e">
        <f ca="1">VLOOKUP(C54,Einzelschützen!A:P,16,FALSE)</f>
        <v>#NUM!</v>
      </c>
    </row>
    <row r="55" spans="2:9" ht="15" x14ac:dyDescent="0.25">
      <c r="B55" s="44">
        <v>11</v>
      </c>
      <c r="C55" s="48" t="e">
        <f ca="1">SMALL(Einzelschützen[[#All],[Rang Jugend]],B55)</f>
        <v>#NUM!</v>
      </c>
      <c r="D55" s="44" t="e">
        <f ca="1">CONCATENATE(VLOOKUP(C55,Einzelschützen!A:O,7,FALSE),", ",VLOOKUP(C55,Einzelschützen!A:O,6,FALSE))</f>
        <v>#NUM!</v>
      </c>
      <c r="E55" s="44" t="e">
        <f ca="1">VLOOKUP(C55,Einzelschützen!A:O,8,FALSE)</f>
        <v>#NUM!</v>
      </c>
      <c r="F55" s="44" t="e">
        <f ca="1">VLOOKUP(C55,Einzelschützen!A:O,13,FALSE)</f>
        <v>#NUM!</v>
      </c>
      <c r="G55" s="46" t="e">
        <f ca="1">VLOOKUP(C55,Einzelschützen!A:O,9,FALSE)</f>
        <v>#NUM!</v>
      </c>
      <c r="H55" s="46" t="e">
        <f ca="1">VLOOKUP(C55,Einzelschützen!A:O,15,FALSE)</f>
        <v>#NUM!</v>
      </c>
      <c r="I55" s="46" t="e">
        <f ca="1">VLOOKUP(C55,Einzelschützen!A:P,16,FALSE)</f>
        <v>#NUM!</v>
      </c>
    </row>
    <row r="56" spans="2:9" ht="15" x14ac:dyDescent="0.25">
      <c r="B56" s="44">
        <v>12</v>
      </c>
      <c r="C56" s="48" t="e">
        <f ca="1">SMALL(Einzelschützen[[#All],[Rang Jugend]],B56)</f>
        <v>#NUM!</v>
      </c>
      <c r="D56" s="44" t="e">
        <f ca="1">CONCATENATE(VLOOKUP(C56,Einzelschützen!A:O,7,FALSE),", ",VLOOKUP(C56,Einzelschützen!A:O,6,FALSE))</f>
        <v>#NUM!</v>
      </c>
      <c r="E56" s="44" t="e">
        <f ca="1">VLOOKUP(C56,Einzelschützen!A:O,8,FALSE)</f>
        <v>#NUM!</v>
      </c>
      <c r="F56" s="44" t="e">
        <f ca="1">VLOOKUP(C56,Einzelschützen!A:O,13,FALSE)</f>
        <v>#NUM!</v>
      </c>
      <c r="G56" s="46" t="e">
        <f ca="1">VLOOKUP(C56,Einzelschützen!A:O,9,FALSE)</f>
        <v>#NUM!</v>
      </c>
      <c r="H56" s="46" t="e">
        <f ca="1">VLOOKUP(C56,Einzelschützen!A:O,15,FALSE)</f>
        <v>#NUM!</v>
      </c>
      <c r="I56" s="46" t="e">
        <f ca="1">VLOOKUP(C56,Einzelschützen!A:P,16,FALSE)</f>
        <v>#NUM!</v>
      </c>
    </row>
    <row r="57" spans="2:9" ht="15" x14ac:dyDescent="0.25">
      <c r="B57" s="44">
        <v>13</v>
      </c>
      <c r="C57" s="48" t="e">
        <f ca="1">SMALL(Einzelschützen[[#All],[Rang Jugend]],B57)</f>
        <v>#NUM!</v>
      </c>
      <c r="D57" s="44" t="e">
        <f ca="1">CONCATENATE(VLOOKUP(C57,Einzelschützen!A:O,7,FALSE),", ",VLOOKUP(C57,Einzelschützen!A:O,6,FALSE))</f>
        <v>#NUM!</v>
      </c>
      <c r="E57" s="44" t="e">
        <f ca="1">VLOOKUP(C57,Einzelschützen!A:O,8,FALSE)</f>
        <v>#NUM!</v>
      </c>
      <c r="F57" s="44" t="e">
        <f ca="1">VLOOKUP(C57,Einzelschützen!A:O,13,FALSE)</f>
        <v>#NUM!</v>
      </c>
      <c r="G57" s="46" t="e">
        <f ca="1">VLOOKUP(C57,Einzelschützen!A:O,9,FALSE)</f>
        <v>#NUM!</v>
      </c>
      <c r="H57" s="46" t="e">
        <f ca="1">VLOOKUP(C57,Einzelschützen!A:O,15,FALSE)</f>
        <v>#NUM!</v>
      </c>
      <c r="I57" s="46" t="e">
        <f ca="1">VLOOKUP(C57,Einzelschützen!A:P,16,FALSE)</f>
        <v>#NUM!</v>
      </c>
    </row>
    <row r="58" spans="2:9" ht="15" x14ac:dyDescent="0.25">
      <c r="B58" s="44">
        <v>14</v>
      </c>
      <c r="C58" s="48" t="e">
        <f ca="1">SMALL(Einzelschützen[[#All],[Rang Jugend]],B58)</f>
        <v>#NUM!</v>
      </c>
      <c r="D58" s="44" t="e">
        <f ca="1">CONCATENATE(VLOOKUP(C58,Einzelschützen!A:O,7,FALSE),", ",VLOOKUP(C58,Einzelschützen!A:O,6,FALSE))</f>
        <v>#NUM!</v>
      </c>
      <c r="E58" s="44" t="e">
        <f ca="1">VLOOKUP(C58,Einzelschützen!A:O,8,FALSE)</f>
        <v>#NUM!</v>
      </c>
      <c r="F58" s="44" t="e">
        <f ca="1">VLOOKUP(C58,Einzelschützen!A:O,13,FALSE)</f>
        <v>#NUM!</v>
      </c>
      <c r="G58" s="46" t="e">
        <f ca="1">VLOOKUP(C58,Einzelschützen!A:O,9,FALSE)</f>
        <v>#NUM!</v>
      </c>
      <c r="H58" s="46" t="e">
        <f ca="1">VLOOKUP(C58,Einzelschützen!A:O,15,FALSE)</f>
        <v>#NUM!</v>
      </c>
      <c r="I58" s="46" t="e">
        <f ca="1">VLOOKUP(C58,Einzelschützen!A:P,16,FALSE)</f>
        <v>#NUM!</v>
      </c>
    </row>
    <row r="59" spans="2:9" ht="15" x14ac:dyDescent="0.25">
      <c r="B59" s="44">
        <v>15</v>
      </c>
      <c r="C59" s="48" t="e">
        <f ca="1">SMALL(Einzelschützen[[#All],[Rang Jugend]],B59)</f>
        <v>#NUM!</v>
      </c>
      <c r="D59" s="44" t="e">
        <f ca="1">CONCATENATE(VLOOKUP(C59,Einzelschützen!A:O,7,FALSE),", ",VLOOKUP(C59,Einzelschützen!A:O,6,FALSE))</f>
        <v>#NUM!</v>
      </c>
      <c r="E59" s="44" t="e">
        <f ca="1">VLOOKUP(C59,Einzelschützen!A:O,8,FALSE)</f>
        <v>#NUM!</v>
      </c>
      <c r="F59" s="44" t="e">
        <f ca="1">VLOOKUP(C59,Einzelschützen!A:O,13,FALSE)</f>
        <v>#NUM!</v>
      </c>
      <c r="G59" s="46" t="e">
        <f ca="1">VLOOKUP(C59,Einzelschützen!A:O,9,FALSE)</f>
        <v>#NUM!</v>
      </c>
      <c r="H59" s="46" t="e">
        <f ca="1">VLOOKUP(C59,Einzelschützen!A:O,15,FALSE)</f>
        <v>#NUM!</v>
      </c>
      <c r="I59" s="46" t="e">
        <f ca="1">VLOOKUP(C59,Einzelschützen!A:P,16,FALSE)</f>
        <v>#NUM!</v>
      </c>
    </row>
    <row r="60" spans="2:9" ht="15" x14ac:dyDescent="0.25">
      <c r="B60" s="44">
        <v>16</v>
      </c>
      <c r="C60" s="48" t="e">
        <f ca="1">SMALL(Einzelschützen[[#All],[Rang Jugend]],B60)</f>
        <v>#NUM!</v>
      </c>
      <c r="D60" s="44" t="e">
        <f ca="1">CONCATENATE(VLOOKUP(C60,Einzelschützen!A:O,7,FALSE),", ",VLOOKUP(C60,Einzelschützen!A:O,6,FALSE))</f>
        <v>#NUM!</v>
      </c>
      <c r="E60" s="44" t="e">
        <f ca="1">VLOOKUP(C60,Einzelschützen!A:O,8,FALSE)</f>
        <v>#NUM!</v>
      </c>
      <c r="F60" s="44" t="e">
        <f ca="1">VLOOKUP(C60,Einzelschützen!A:O,13,FALSE)</f>
        <v>#NUM!</v>
      </c>
      <c r="G60" s="46" t="e">
        <f ca="1">VLOOKUP(C60,Einzelschützen!A:O,9,FALSE)</f>
        <v>#NUM!</v>
      </c>
      <c r="H60" s="46" t="e">
        <f ca="1">VLOOKUP(C60,Einzelschützen!A:O,15,FALSE)</f>
        <v>#NUM!</v>
      </c>
      <c r="I60" s="46" t="e">
        <f ca="1">VLOOKUP(C60,Einzelschützen!A:P,16,FALSE)</f>
        <v>#NUM!</v>
      </c>
    </row>
    <row r="61" spans="2:9" ht="15" x14ac:dyDescent="0.25">
      <c r="B61" s="44">
        <v>17</v>
      </c>
      <c r="C61" s="48" t="e">
        <f ca="1">SMALL(Einzelschützen[[#All],[Rang Jugend]],B61)</f>
        <v>#NUM!</v>
      </c>
      <c r="D61" s="44" t="e">
        <f ca="1">CONCATENATE(VLOOKUP(C61,Einzelschützen!A:O,7,FALSE),", ",VLOOKUP(C61,Einzelschützen!A:O,6,FALSE))</f>
        <v>#NUM!</v>
      </c>
      <c r="E61" s="44" t="e">
        <f ca="1">VLOOKUP(C61,Einzelschützen!A:O,8,FALSE)</f>
        <v>#NUM!</v>
      </c>
      <c r="F61" s="44" t="e">
        <f ca="1">VLOOKUP(C61,Einzelschützen!A:O,13,FALSE)</f>
        <v>#NUM!</v>
      </c>
      <c r="G61" s="46" t="e">
        <f ca="1">VLOOKUP(C61,Einzelschützen!A:O,9,FALSE)</f>
        <v>#NUM!</v>
      </c>
      <c r="H61" s="46" t="e">
        <f ca="1">VLOOKUP(C61,Einzelschützen!A:O,15,FALSE)</f>
        <v>#NUM!</v>
      </c>
      <c r="I61" s="46" t="e">
        <f ca="1">VLOOKUP(C61,Einzelschützen!A:P,16,FALSE)</f>
        <v>#NUM!</v>
      </c>
    </row>
    <row r="62" spans="2:9" ht="15" x14ac:dyDescent="0.25">
      <c r="B62" s="44">
        <v>18</v>
      </c>
      <c r="C62" s="48" t="e">
        <f ca="1">SMALL(Einzelschützen[[#All],[Rang Jugend]],B62)</f>
        <v>#NUM!</v>
      </c>
      <c r="D62" s="44" t="e">
        <f ca="1">CONCATENATE(VLOOKUP(C62,Einzelschützen!A:O,7,FALSE),", ",VLOOKUP(C62,Einzelschützen!A:O,6,FALSE))</f>
        <v>#NUM!</v>
      </c>
      <c r="E62" s="44" t="e">
        <f ca="1">VLOOKUP(C62,Einzelschützen!A:O,8,FALSE)</f>
        <v>#NUM!</v>
      </c>
      <c r="F62" s="44" t="e">
        <f ca="1">VLOOKUP(C62,Einzelschützen!A:O,13,FALSE)</f>
        <v>#NUM!</v>
      </c>
      <c r="G62" s="46" t="e">
        <f ca="1">VLOOKUP(C62,Einzelschützen!A:O,9,FALSE)</f>
        <v>#NUM!</v>
      </c>
      <c r="H62" s="46" t="e">
        <f ca="1">VLOOKUP(C62,Einzelschützen!A:O,15,FALSE)</f>
        <v>#NUM!</v>
      </c>
      <c r="I62" s="46" t="e">
        <f ca="1">VLOOKUP(C62,Einzelschützen!A:P,16,FALSE)</f>
        <v>#NUM!</v>
      </c>
    </row>
    <row r="63" spans="2:9" ht="15" x14ac:dyDescent="0.25">
      <c r="B63" s="44">
        <v>19</v>
      </c>
      <c r="C63" s="48" t="e">
        <f ca="1">SMALL(Einzelschützen[[#All],[Rang Jugend]],B63)</f>
        <v>#NUM!</v>
      </c>
      <c r="D63" s="44" t="e">
        <f ca="1">CONCATENATE(VLOOKUP(C63,Einzelschützen!A:O,7,FALSE),", ",VLOOKUP(C63,Einzelschützen!A:O,6,FALSE))</f>
        <v>#NUM!</v>
      </c>
      <c r="E63" s="44" t="e">
        <f ca="1">VLOOKUP(C63,Einzelschützen!A:O,8,FALSE)</f>
        <v>#NUM!</v>
      </c>
      <c r="F63" s="44" t="e">
        <f ca="1">VLOOKUP(C63,Einzelschützen!A:O,13,FALSE)</f>
        <v>#NUM!</v>
      </c>
      <c r="G63" s="46" t="e">
        <f ca="1">VLOOKUP(C63,Einzelschützen!A:O,9,FALSE)</f>
        <v>#NUM!</v>
      </c>
      <c r="H63" s="46" t="e">
        <f ca="1">VLOOKUP(C63,Einzelschützen!A:O,15,FALSE)</f>
        <v>#NUM!</v>
      </c>
      <c r="I63" s="46" t="e">
        <f ca="1">VLOOKUP(C63,Einzelschützen!A:P,16,FALSE)</f>
        <v>#NUM!</v>
      </c>
    </row>
    <row r="64" spans="2:9" ht="15" x14ac:dyDescent="0.25">
      <c r="B64" s="44">
        <v>20</v>
      </c>
      <c r="C64" s="48" t="e">
        <f ca="1">SMALL(Einzelschützen[[#All],[Rang Jugend]],B64)</f>
        <v>#NUM!</v>
      </c>
      <c r="D64" s="44" t="e">
        <f ca="1">CONCATENATE(VLOOKUP(C64,Einzelschützen!A:O,7,FALSE),", ",VLOOKUP(C64,Einzelschützen!A:O,6,FALSE))</f>
        <v>#NUM!</v>
      </c>
      <c r="E64" s="44" t="e">
        <f ca="1">VLOOKUP(C64,Einzelschützen!A:O,8,FALSE)</f>
        <v>#NUM!</v>
      </c>
      <c r="F64" s="44" t="e">
        <f ca="1">VLOOKUP(C64,Einzelschützen!A:O,13,FALSE)</f>
        <v>#NUM!</v>
      </c>
      <c r="G64" s="46" t="e">
        <f ca="1">VLOOKUP(C64,Einzelschützen!A:O,9,FALSE)</f>
        <v>#NUM!</v>
      </c>
      <c r="H64" s="46" t="e">
        <f ca="1">VLOOKUP(C64,Einzelschützen!A:O,15,FALSE)</f>
        <v>#NUM!</v>
      </c>
      <c r="I64" s="46" t="e">
        <f ca="1">VLOOKUP(C64,Einzelschützen!A:P,16,FALSE)</f>
        <v>#NUM!</v>
      </c>
    </row>
    <row r="65" spans="2:9" ht="15" x14ac:dyDescent="0.25">
      <c r="B65" s="44">
        <v>21</v>
      </c>
      <c r="C65" s="48" t="e">
        <f ca="1">SMALL(Einzelschützen[[#All],[Rang Jugend]],B65)</f>
        <v>#NUM!</v>
      </c>
      <c r="D65" s="44" t="e">
        <f ca="1">CONCATENATE(VLOOKUP(C65,Einzelschützen!A:O,7,FALSE),", ",VLOOKUP(C65,Einzelschützen!A:O,6,FALSE))</f>
        <v>#NUM!</v>
      </c>
      <c r="E65" s="44" t="e">
        <f ca="1">VLOOKUP(C65,Einzelschützen!A:O,8,FALSE)</f>
        <v>#NUM!</v>
      </c>
      <c r="F65" s="44" t="e">
        <f ca="1">VLOOKUP(C65,Einzelschützen!A:O,13,FALSE)</f>
        <v>#NUM!</v>
      </c>
      <c r="G65" s="46" t="e">
        <f ca="1">VLOOKUP(C65,Einzelschützen!A:O,9,FALSE)</f>
        <v>#NUM!</v>
      </c>
      <c r="H65" s="46" t="e">
        <f ca="1">VLOOKUP(C65,Einzelschützen!A:O,15,FALSE)</f>
        <v>#NUM!</v>
      </c>
      <c r="I65" s="46" t="e">
        <f ca="1">VLOOKUP(C65,Einzelschützen!A:P,16,FALSE)</f>
        <v>#NUM!</v>
      </c>
    </row>
    <row r="66" spans="2:9" ht="15" x14ac:dyDescent="0.25">
      <c r="B66" s="44">
        <v>22</v>
      </c>
      <c r="C66" s="48" t="e">
        <f ca="1">SMALL(Einzelschützen[[#All],[Rang Jugend]],B66)</f>
        <v>#NUM!</v>
      </c>
      <c r="D66" s="44" t="e">
        <f ca="1">CONCATENATE(VLOOKUP(C66,Einzelschützen!A:O,7,FALSE),", ",VLOOKUP(C66,Einzelschützen!A:O,6,FALSE))</f>
        <v>#NUM!</v>
      </c>
      <c r="E66" s="44" t="e">
        <f ca="1">VLOOKUP(C66,Einzelschützen!A:O,8,FALSE)</f>
        <v>#NUM!</v>
      </c>
      <c r="F66" s="44" t="e">
        <f ca="1">VLOOKUP(C66,Einzelschützen!A:O,13,FALSE)</f>
        <v>#NUM!</v>
      </c>
      <c r="G66" s="46" t="e">
        <f ca="1">VLOOKUP(C66,Einzelschützen!A:O,9,FALSE)</f>
        <v>#NUM!</v>
      </c>
      <c r="H66" s="46" t="e">
        <f ca="1">VLOOKUP(C66,Einzelschützen!A:O,15,FALSE)</f>
        <v>#NUM!</v>
      </c>
      <c r="I66" s="46" t="e">
        <f ca="1">VLOOKUP(C66,Einzelschützen!A:P,16,FALSE)</f>
        <v>#NUM!</v>
      </c>
    </row>
    <row r="67" spans="2:9" ht="15" x14ac:dyDescent="0.25">
      <c r="B67" s="44">
        <v>23</v>
      </c>
      <c r="C67" s="48" t="e">
        <f ca="1">SMALL(Einzelschützen[[#All],[Rang Jugend]],B67)</f>
        <v>#NUM!</v>
      </c>
      <c r="D67" s="44" t="e">
        <f ca="1">CONCATENATE(VLOOKUP(C67,Einzelschützen!A:O,7,FALSE),", ",VLOOKUP(C67,Einzelschützen!A:O,6,FALSE))</f>
        <v>#NUM!</v>
      </c>
      <c r="E67" s="44" t="e">
        <f ca="1">VLOOKUP(C67,Einzelschützen!A:O,8,FALSE)</f>
        <v>#NUM!</v>
      </c>
      <c r="F67" s="44" t="e">
        <f ca="1">VLOOKUP(C67,Einzelschützen!A:O,13,FALSE)</f>
        <v>#NUM!</v>
      </c>
      <c r="G67" s="46" t="e">
        <f ca="1">VLOOKUP(C67,Einzelschützen!A:O,9,FALSE)</f>
        <v>#NUM!</v>
      </c>
      <c r="H67" s="46" t="e">
        <f ca="1">VLOOKUP(C67,Einzelschützen!A:O,15,FALSE)</f>
        <v>#NUM!</v>
      </c>
      <c r="I67" s="46" t="e">
        <f ca="1">VLOOKUP(C67,Einzelschützen!A:P,16,FALSE)</f>
        <v>#NUM!</v>
      </c>
    </row>
    <row r="68" spans="2:9" ht="15" x14ac:dyDescent="0.25">
      <c r="B68" s="44">
        <v>24</v>
      </c>
      <c r="C68" s="48" t="e">
        <f ca="1">SMALL(Einzelschützen[[#All],[Rang Jugend]],B68)</f>
        <v>#NUM!</v>
      </c>
      <c r="D68" s="44" t="e">
        <f ca="1">CONCATENATE(VLOOKUP(C68,Einzelschützen!A:O,7,FALSE),", ",VLOOKUP(C68,Einzelschützen!A:O,6,FALSE))</f>
        <v>#NUM!</v>
      </c>
      <c r="E68" s="44" t="e">
        <f ca="1">VLOOKUP(C68,Einzelschützen!A:O,8,FALSE)</f>
        <v>#NUM!</v>
      </c>
      <c r="F68" s="44" t="e">
        <f ca="1">VLOOKUP(C68,Einzelschützen!A:O,13,FALSE)</f>
        <v>#NUM!</v>
      </c>
      <c r="G68" s="46" t="e">
        <f ca="1">VLOOKUP(C68,Einzelschützen!A:O,9,FALSE)</f>
        <v>#NUM!</v>
      </c>
      <c r="H68" s="46" t="e">
        <f ca="1">VLOOKUP(C68,Einzelschützen!A:O,15,FALSE)</f>
        <v>#NUM!</v>
      </c>
      <c r="I68" s="46" t="e">
        <f ca="1">VLOOKUP(C68,Einzelschützen!A:P,16,FALSE)</f>
        <v>#NUM!</v>
      </c>
    </row>
    <row r="69" spans="2:9" ht="15" x14ac:dyDescent="0.25">
      <c r="B69" s="44">
        <v>25</v>
      </c>
      <c r="C69" s="48" t="e">
        <f ca="1">SMALL(Einzelschützen[[#All],[Rang Jugend]],B69)</f>
        <v>#NUM!</v>
      </c>
      <c r="D69" s="44" t="e">
        <f ca="1">CONCATENATE(VLOOKUP(C69,Einzelschützen!A:O,7,FALSE),", ",VLOOKUP(C69,Einzelschützen!A:O,6,FALSE))</f>
        <v>#NUM!</v>
      </c>
      <c r="E69" s="44" t="e">
        <f ca="1">VLOOKUP(C69,Einzelschützen!A:O,8,FALSE)</f>
        <v>#NUM!</v>
      </c>
      <c r="F69" s="44" t="e">
        <f ca="1">VLOOKUP(C69,Einzelschützen!A:O,13,FALSE)</f>
        <v>#NUM!</v>
      </c>
      <c r="G69" s="46" t="e">
        <f ca="1">VLOOKUP(C69,Einzelschützen!A:O,9,FALSE)</f>
        <v>#NUM!</v>
      </c>
      <c r="H69" s="46" t="e">
        <f ca="1">VLOOKUP(C69,Einzelschützen!A:O,15,FALSE)</f>
        <v>#NUM!</v>
      </c>
      <c r="I69" s="46" t="e">
        <f ca="1">VLOOKUP(C69,Einzelschützen!A:P,16,FALSE)</f>
        <v>#NUM!</v>
      </c>
    </row>
    <row r="70" spans="2:9" ht="15" x14ac:dyDescent="0.25">
      <c r="B70" s="44">
        <v>26</v>
      </c>
      <c r="C70" s="48" t="e">
        <f ca="1">SMALL(Einzelschützen[[#All],[Rang Jugend]],B70)</f>
        <v>#NUM!</v>
      </c>
      <c r="D70" s="44" t="e">
        <f ca="1">CONCATENATE(VLOOKUP(C70,Einzelschützen!A:O,7,FALSE),", ",VLOOKUP(C70,Einzelschützen!A:O,6,FALSE))</f>
        <v>#NUM!</v>
      </c>
      <c r="E70" s="44" t="e">
        <f ca="1">VLOOKUP(C70,Einzelschützen!A:O,8,FALSE)</f>
        <v>#NUM!</v>
      </c>
      <c r="F70" s="44" t="e">
        <f ca="1">VLOOKUP(C70,Einzelschützen!A:O,13,FALSE)</f>
        <v>#NUM!</v>
      </c>
      <c r="G70" s="46" t="e">
        <f ca="1">VLOOKUP(C70,Einzelschützen!A:O,9,FALSE)</f>
        <v>#NUM!</v>
      </c>
      <c r="H70" s="46" t="e">
        <f ca="1">VLOOKUP(C70,Einzelschützen!A:O,15,FALSE)</f>
        <v>#NUM!</v>
      </c>
      <c r="I70" s="46" t="e">
        <f ca="1">VLOOKUP(C70,Einzelschützen!A:P,16,FALSE)</f>
        <v>#NUM!</v>
      </c>
    </row>
    <row r="71" spans="2:9" ht="15" x14ac:dyDescent="0.25">
      <c r="B71" s="44">
        <v>27</v>
      </c>
      <c r="C71" s="48" t="e">
        <f ca="1">SMALL(Einzelschützen[[#All],[Rang Jugend]],B71)</f>
        <v>#NUM!</v>
      </c>
      <c r="D71" s="44" t="e">
        <f ca="1">CONCATENATE(VLOOKUP(C71,Einzelschützen!A:O,7,FALSE),", ",VLOOKUP(C71,Einzelschützen!A:O,6,FALSE))</f>
        <v>#NUM!</v>
      </c>
      <c r="E71" s="44" t="e">
        <f ca="1">VLOOKUP(C71,Einzelschützen!A:O,8,FALSE)</f>
        <v>#NUM!</v>
      </c>
      <c r="F71" s="44" t="e">
        <f ca="1">VLOOKUP(C71,Einzelschützen!A:O,13,FALSE)</f>
        <v>#NUM!</v>
      </c>
      <c r="G71" s="46" t="e">
        <f ca="1">VLOOKUP(C71,Einzelschützen!A:O,9,FALSE)</f>
        <v>#NUM!</v>
      </c>
      <c r="H71" s="46" t="e">
        <f ca="1">VLOOKUP(C71,Einzelschützen!A:O,15,FALSE)</f>
        <v>#NUM!</v>
      </c>
      <c r="I71" s="46" t="e">
        <f ca="1">VLOOKUP(C71,Einzelschützen!A:P,16,FALSE)</f>
        <v>#NUM!</v>
      </c>
    </row>
    <row r="72" spans="2:9" ht="15" x14ac:dyDescent="0.25">
      <c r="B72" s="44">
        <v>28</v>
      </c>
      <c r="C72" s="48" t="e">
        <f ca="1">SMALL(Einzelschützen[[#All],[Rang Jugend]],B72)</f>
        <v>#NUM!</v>
      </c>
      <c r="D72" s="44" t="e">
        <f ca="1">CONCATENATE(VLOOKUP(C72,Einzelschützen!A:O,7,FALSE),", ",VLOOKUP(C72,Einzelschützen!A:O,6,FALSE))</f>
        <v>#NUM!</v>
      </c>
      <c r="E72" s="44" t="e">
        <f ca="1">VLOOKUP(C72,Einzelschützen!A:O,8,FALSE)</f>
        <v>#NUM!</v>
      </c>
      <c r="F72" s="44" t="e">
        <f ca="1">VLOOKUP(C72,Einzelschützen!A:O,13,FALSE)</f>
        <v>#NUM!</v>
      </c>
      <c r="G72" s="46" t="e">
        <f ca="1">VLOOKUP(C72,Einzelschützen!A:O,9,FALSE)</f>
        <v>#NUM!</v>
      </c>
      <c r="H72" s="46" t="e">
        <f ca="1">VLOOKUP(C72,Einzelschützen!A:O,15,FALSE)</f>
        <v>#NUM!</v>
      </c>
      <c r="I72" s="46" t="e">
        <f ca="1">VLOOKUP(C72,Einzelschützen!A:P,16,FALSE)</f>
        <v>#NUM!</v>
      </c>
    </row>
    <row r="73" spans="2:9" ht="15" x14ac:dyDescent="0.25">
      <c r="B73" s="44">
        <v>29</v>
      </c>
      <c r="C73" s="48" t="e">
        <f ca="1">SMALL(Einzelschützen[[#All],[Rang Jugend]],B73)</f>
        <v>#NUM!</v>
      </c>
      <c r="D73" s="44" t="e">
        <f ca="1">CONCATENATE(VLOOKUP(C73,Einzelschützen!A:O,7,FALSE),", ",VLOOKUP(C73,Einzelschützen!A:O,6,FALSE))</f>
        <v>#NUM!</v>
      </c>
      <c r="E73" s="44" t="e">
        <f ca="1">VLOOKUP(C73,Einzelschützen!A:O,8,FALSE)</f>
        <v>#NUM!</v>
      </c>
      <c r="F73" s="44" t="e">
        <f ca="1">VLOOKUP(C73,Einzelschützen!A:O,13,FALSE)</f>
        <v>#NUM!</v>
      </c>
      <c r="G73" s="46" t="e">
        <f ca="1">VLOOKUP(C73,Einzelschützen!A:O,9,FALSE)</f>
        <v>#NUM!</v>
      </c>
      <c r="H73" s="46" t="e">
        <f ca="1">VLOOKUP(C73,Einzelschützen!A:O,15,FALSE)</f>
        <v>#NUM!</v>
      </c>
      <c r="I73" s="46" t="e">
        <f ca="1">VLOOKUP(C73,Einzelschützen!A:P,16,FALSE)</f>
        <v>#NUM!</v>
      </c>
    </row>
    <row r="74" spans="2:9" ht="15" x14ac:dyDescent="0.25">
      <c r="B74" s="44">
        <v>30</v>
      </c>
      <c r="C74" s="48" t="e">
        <f ca="1">SMALL(Einzelschützen[[#All],[Rang Jugend]],B74)</f>
        <v>#NUM!</v>
      </c>
      <c r="D74" s="44" t="e">
        <f ca="1">CONCATENATE(VLOOKUP(C74,Einzelschützen!A:O,7,FALSE),", ",VLOOKUP(C74,Einzelschützen!A:O,6,FALSE))</f>
        <v>#NUM!</v>
      </c>
      <c r="E74" s="44" t="e">
        <f ca="1">VLOOKUP(C74,Einzelschützen!A:O,8,FALSE)</f>
        <v>#NUM!</v>
      </c>
      <c r="F74" s="44" t="e">
        <f ca="1">VLOOKUP(C74,Einzelschützen!A:O,13,FALSE)</f>
        <v>#NUM!</v>
      </c>
      <c r="G74" s="46" t="e">
        <f ca="1">VLOOKUP(C74,Einzelschützen!A:O,9,FALSE)</f>
        <v>#NUM!</v>
      </c>
      <c r="H74" s="46" t="e">
        <f ca="1">VLOOKUP(C74,Einzelschützen!A:O,15,FALSE)</f>
        <v>#NUM!</v>
      </c>
      <c r="I74" s="46" t="e">
        <f ca="1">VLOOKUP(C74,Einzelschützen!A:P,16,FALSE)</f>
        <v>#NUM!</v>
      </c>
    </row>
    <row r="75" spans="2:9" ht="15" x14ac:dyDescent="0.25">
      <c r="B75" s="44">
        <v>31</v>
      </c>
      <c r="C75" s="48" t="e">
        <f ca="1">SMALL(Einzelschützen[[#All],[Rang Jugend]],B75)</f>
        <v>#NUM!</v>
      </c>
      <c r="D75" s="44" t="e">
        <f ca="1">CONCATENATE(VLOOKUP(C75,Einzelschützen!A:O,7,FALSE),", ",VLOOKUP(C75,Einzelschützen!A:O,6,FALSE))</f>
        <v>#NUM!</v>
      </c>
      <c r="E75" s="44" t="e">
        <f ca="1">VLOOKUP(C75,Einzelschützen!A:O,8,FALSE)</f>
        <v>#NUM!</v>
      </c>
      <c r="F75" s="44" t="e">
        <f ca="1">VLOOKUP(C75,Einzelschützen!A:O,13,FALSE)</f>
        <v>#NUM!</v>
      </c>
      <c r="G75" s="46" t="e">
        <f ca="1">VLOOKUP(C75,Einzelschützen!A:O,9,FALSE)</f>
        <v>#NUM!</v>
      </c>
      <c r="H75" s="46" t="e">
        <f ca="1">VLOOKUP(C75,Einzelschützen!A:O,15,FALSE)</f>
        <v>#NUM!</v>
      </c>
      <c r="I75" s="46" t="e">
        <f ca="1">VLOOKUP(C75,Einzelschützen!A:P,16,FALSE)</f>
        <v>#NUM!</v>
      </c>
    </row>
    <row r="76" spans="2:9" ht="15" x14ac:dyDescent="0.25">
      <c r="B76" s="44">
        <v>32</v>
      </c>
      <c r="C76" s="48" t="e">
        <f ca="1">SMALL(Einzelschützen[[#All],[Rang Jugend]],B76)</f>
        <v>#NUM!</v>
      </c>
      <c r="D76" s="44" t="e">
        <f ca="1">CONCATENATE(VLOOKUP(C76,Einzelschützen!A:O,7,FALSE),", ",VLOOKUP(C76,Einzelschützen!A:O,6,FALSE))</f>
        <v>#NUM!</v>
      </c>
      <c r="E76" s="44" t="e">
        <f ca="1">VLOOKUP(C76,Einzelschützen!A:O,8,FALSE)</f>
        <v>#NUM!</v>
      </c>
      <c r="F76" s="44" t="e">
        <f ca="1">VLOOKUP(C76,Einzelschützen!A:O,13,FALSE)</f>
        <v>#NUM!</v>
      </c>
      <c r="G76" s="46" t="e">
        <f ca="1">VLOOKUP(C76,Einzelschützen!A:O,9,FALSE)</f>
        <v>#NUM!</v>
      </c>
      <c r="H76" s="46" t="e">
        <f ca="1">VLOOKUP(C76,Einzelschützen!A:O,15,FALSE)</f>
        <v>#NUM!</v>
      </c>
      <c r="I76" s="46" t="e">
        <f ca="1">VLOOKUP(C76,Einzelschützen!A:P,16,FALSE)</f>
        <v>#NUM!</v>
      </c>
    </row>
    <row r="78" spans="2:9" ht="21" x14ac:dyDescent="0.4">
      <c r="B78" s="80" t="s">
        <v>9</v>
      </c>
      <c r="C78" s="80"/>
      <c r="D78" s="80"/>
      <c r="E78" s="80"/>
      <c r="F78" s="80"/>
      <c r="G78" s="80"/>
      <c r="H78" s="80"/>
      <c r="I78" s="80"/>
    </row>
    <row r="79" spans="2:9" ht="21" x14ac:dyDescent="0.4">
      <c r="B79" s="80">
        <f ca="1">Sportjahr</f>
        <v>2024</v>
      </c>
      <c r="C79" s="80"/>
      <c r="D79" s="80"/>
      <c r="E79" s="80"/>
      <c r="F79" s="80"/>
      <c r="G79" s="80"/>
      <c r="H79" s="80"/>
      <c r="I79" s="80"/>
    </row>
    <row r="80" spans="2:9" ht="21" x14ac:dyDescent="0.4">
      <c r="B80" s="80" t="s">
        <v>44</v>
      </c>
      <c r="C80" s="80"/>
      <c r="D80" s="80"/>
      <c r="E80" s="80"/>
      <c r="F80" s="80"/>
      <c r="G80" s="80"/>
      <c r="H80" s="80"/>
      <c r="I80" s="80"/>
    </row>
    <row r="81" spans="2:9" ht="24.75" customHeight="1" x14ac:dyDescent="0.25">
      <c r="C81" s="81" t="e">
        <f>VLOOKUP(Gau_1,Gau_Matrix,3,FALSE)&amp;" - "&amp;VLOOKUP(Gau_2,Gau_Matrix,3,FALSE)</f>
        <v>#N/A</v>
      </c>
      <c r="D81" s="81"/>
      <c r="E81" s="81"/>
      <c r="F81" s="81"/>
      <c r="G81" s="81"/>
      <c r="H81" s="81"/>
      <c r="I81" s="81"/>
    </row>
    <row r="82" spans="2:9" ht="15.6" x14ac:dyDescent="0.3">
      <c r="C82" s="47" t="s">
        <v>139</v>
      </c>
      <c r="D82" s="43" t="s">
        <v>1</v>
      </c>
      <c r="E82" s="43" t="s">
        <v>144</v>
      </c>
      <c r="F82" s="43" t="s">
        <v>0</v>
      </c>
      <c r="G82" s="43" t="s">
        <v>4</v>
      </c>
      <c r="H82" s="43" t="s">
        <v>5</v>
      </c>
      <c r="I82" s="43" t="s">
        <v>6</v>
      </c>
    </row>
    <row r="83" spans="2:9" ht="15" x14ac:dyDescent="0.25">
      <c r="B83" s="44">
        <v>1</v>
      </c>
      <c r="C83" s="48" t="e">
        <f ca="1">SMALL(Einzelschützen[[#All],[Rang Junioren]],B83)</f>
        <v>#NUM!</v>
      </c>
      <c r="D83" s="44" t="e">
        <f ca="1">CONCATENATE(VLOOKUP(C83,Einzelschützen!A:O,7,FALSE),", ",VLOOKUP(C83,Einzelschützen!A:O,6,FALSE))</f>
        <v>#NUM!</v>
      </c>
      <c r="E83" s="44" t="e">
        <f ca="1">VLOOKUP(C83,Einzelschützen!A:O,8,FALSE)</f>
        <v>#NUM!</v>
      </c>
      <c r="F83" s="44" t="e">
        <f ca="1">VLOOKUP(C83,Einzelschützen!A:O,13,FALSE)</f>
        <v>#NUM!</v>
      </c>
      <c r="G83" s="46" t="e">
        <f ca="1">VLOOKUP(C83,Einzelschützen!A:O,9,FALSE)</f>
        <v>#NUM!</v>
      </c>
      <c r="H83" s="46" t="e">
        <f ca="1">VLOOKUP(C83,Einzelschützen!A:O,15,FALSE)</f>
        <v>#NUM!</v>
      </c>
      <c r="I83" s="46" t="e">
        <f ca="1">VLOOKUP(C83,Einzelschützen!A:P,16,FALSE)</f>
        <v>#NUM!</v>
      </c>
    </row>
    <row r="84" spans="2:9" ht="15" x14ac:dyDescent="0.25">
      <c r="B84" s="44">
        <v>2</v>
      </c>
      <c r="C84" s="48" t="e">
        <f ca="1">SMALL(Einzelschützen[[#All],[Rang Junioren]],B84)</f>
        <v>#NUM!</v>
      </c>
      <c r="D84" s="44" t="e">
        <f ca="1">CONCATENATE(VLOOKUP(C84,Einzelschützen!A:O,7,FALSE),", ",VLOOKUP(C84,Einzelschützen!A:O,6,FALSE))</f>
        <v>#NUM!</v>
      </c>
      <c r="E84" s="44" t="e">
        <f ca="1">VLOOKUP(C84,Einzelschützen!A:O,8,FALSE)</f>
        <v>#NUM!</v>
      </c>
      <c r="F84" s="44" t="e">
        <f ca="1">VLOOKUP(C84,Einzelschützen!A:O,13,FALSE)</f>
        <v>#NUM!</v>
      </c>
      <c r="G84" s="46" t="e">
        <f ca="1">VLOOKUP(C84,Einzelschützen!A:O,9,FALSE)</f>
        <v>#NUM!</v>
      </c>
      <c r="H84" s="46" t="e">
        <f ca="1">VLOOKUP(C84,Einzelschützen!A:O,15,FALSE)</f>
        <v>#NUM!</v>
      </c>
      <c r="I84" s="46" t="e">
        <f ca="1">VLOOKUP(C84,Einzelschützen!A:P,16,FALSE)</f>
        <v>#NUM!</v>
      </c>
    </row>
    <row r="85" spans="2:9" ht="15" x14ac:dyDescent="0.25">
      <c r="B85" s="44">
        <v>3</v>
      </c>
      <c r="C85" s="48" t="e">
        <f ca="1">SMALL(Einzelschützen[[#All],[Rang Junioren]],B85)</f>
        <v>#NUM!</v>
      </c>
      <c r="D85" s="44" t="e">
        <f ca="1">CONCATENATE(VLOOKUP(C85,Einzelschützen!A:O,7,FALSE),", ",VLOOKUP(C85,Einzelschützen!A:O,6,FALSE))</f>
        <v>#NUM!</v>
      </c>
      <c r="E85" s="44" t="e">
        <f ca="1">VLOOKUP(C85,Einzelschützen!A:O,8,FALSE)</f>
        <v>#NUM!</v>
      </c>
      <c r="F85" s="44" t="e">
        <f ca="1">VLOOKUP(C85,Einzelschützen!A:O,13,FALSE)</f>
        <v>#NUM!</v>
      </c>
      <c r="G85" s="46" t="e">
        <f ca="1">VLOOKUP(C85,Einzelschützen!A:O,9,FALSE)</f>
        <v>#NUM!</v>
      </c>
      <c r="H85" s="46" t="e">
        <f ca="1">VLOOKUP(C85,Einzelschützen!A:O,15,FALSE)</f>
        <v>#NUM!</v>
      </c>
      <c r="I85" s="46" t="e">
        <f ca="1">VLOOKUP(C85,Einzelschützen!A:P,16,FALSE)</f>
        <v>#NUM!</v>
      </c>
    </row>
    <row r="86" spans="2:9" ht="15" x14ac:dyDescent="0.25">
      <c r="B86" s="44">
        <v>4</v>
      </c>
      <c r="C86" s="48" t="e">
        <f ca="1">SMALL(Einzelschützen[[#All],[Rang Junioren]],B86)</f>
        <v>#NUM!</v>
      </c>
      <c r="D86" s="44" t="e">
        <f ca="1">CONCATENATE(VLOOKUP(C86,Einzelschützen!A:O,7,FALSE),", ",VLOOKUP(C86,Einzelschützen!A:O,6,FALSE))</f>
        <v>#NUM!</v>
      </c>
      <c r="E86" s="44" t="e">
        <f ca="1">VLOOKUP(C86,Einzelschützen!A:O,8,FALSE)</f>
        <v>#NUM!</v>
      </c>
      <c r="F86" s="44" t="e">
        <f ca="1">VLOOKUP(C86,Einzelschützen!A:O,13,FALSE)</f>
        <v>#NUM!</v>
      </c>
      <c r="G86" s="46" t="e">
        <f ca="1">VLOOKUP(C86,Einzelschützen!A:O,9,FALSE)</f>
        <v>#NUM!</v>
      </c>
      <c r="H86" s="46" t="e">
        <f ca="1">VLOOKUP(C86,Einzelschützen!A:O,15,FALSE)</f>
        <v>#NUM!</v>
      </c>
      <c r="I86" s="46" t="e">
        <f ca="1">VLOOKUP(C86,Einzelschützen!A:P,16,FALSE)</f>
        <v>#NUM!</v>
      </c>
    </row>
    <row r="87" spans="2:9" ht="15" x14ac:dyDescent="0.25">
      <c r="B87" s="44">
        <v>5</v>
      </c>
      <c r="C87" s="48" t="e">
        <f ca="1">SMALL(Einzelschützen[[#All],[Rang Junioren]],B87)</f>
        <v>#NUM!</v>
      </c>
      <c r="D87" s="44" t="e">
        <f ca="1">CONCATENATE(VLOOKUP(C87,Einzelschützen!A:O,7,FALSE),", ",VLOOKUP(C87,Einzelschützen!A:O,6,FALSE))</f>
        <v>#NUM!</v>
      </c>
      <c r="E87" s="44" t="e">
        <f ca="1">VLOOKUP(C87,Einzelschützen!A:O,8,FALSE)</f>
        <v>#NUM!</v>
      </c>
      <c r="F87" s="44" t="e">
        <f ca="1">VLOOKUP(C87,Einzelschützen!A:O,13,FALSE)</f>
        <v>#NUM!</v>
      </c>
      <c r="G87" s="46" t="e">
        <f ca="1">VLOOKUP(C87,Einzelschützen!A:O,9,FALSE)</f>
        <v>#NUM!</v>
      </c>
      <c r="H87" s="46" t="e">
        <f ca="1">VLOOKUP(C87,Einzelschützen!A:O,15,FALSE)</f>
        <v>#NUM!</v>
      </c>
      <c r="I87" s="46" t="e">
        <f ca="1">VLOOKUP(C87,Einzelschützen!A:P,16,FALSE)</f>
        <v>#NUM!</v>
      </c>
    </row>
    <row r="88" spans="2:9" ht="15" x14ac:dyDescent="0.25">
      <c r="B88" s="44">
        <v>6</v>
      </c>
      <c r="C88" s="48" t="e">
        <f ca="1">SMALL(Einzelschützen[[#All],[Rang Junioren]],B88)</f>
        <v>#NUM!</v>
      </c>
      <c r="D88" s="44" t="e">
        <f ca="1">CONCATENATE(VLOOKUP(C88,Einzelschützen!A:O,7,FALSE),", ",VLOOKUP(C88,Einzelschützen!A:O,6,FALSE))</f>
        <v>#NUM!</v>
      </c>
      <c r="E88" s="44" t="e">
        <f ca="1">VLOOKUP(C88,Einzelschützen!A:O,8,FALSE)</f>
        <v>#NUM!</v>
      </c>
      <c r="F88" s="44" t="e">
        <f ca="1">VLOOKUP(C88,Einzelschützen!A:O,13,FALSE)</f>
        <v>#NUM!</v>
      </c>
      <c r="G88" s="46" t="e">
        <f ca="1">VLOOKUP(C88,Einzelschützen!A:O,9,FALSE)</f>
        <v>#NUM!</v>
      </c>
      <c r="H88" s="46" t="e">
        <f ca="1">VLOOKUP(C88,Einzelschützen!A:O,15,FALSE)</f>
        <v>#NUM!</v>
      </c>
      <c r="I88" s="46" t="e">
        <f ca="1">VLOOKUP(C88,Einzelschützen!A:P,16,FALSE)</f>
        <v>#NUM!</v>
      </c>
    </row>
    <row r="89" spans="2:9" ht="15" x14ac:dyDescent="0.25">
      <c r="B89" s="44">
        <v>7</v>
      </c>
      <c r="C89" s="48" t="e">
        <f ca="1">SMALL(Einzelschützen[[#All],[Rang Junioren]],B89)</f>
        <v>#NUM!</v>
      </c>
      <c r="D89" s="44" t="e">
        <f ca="1">CONCATENATE(VLOOKUP(C89,Einzelschützen!A:O,7,FALSE),", ",VLOOKUP(C89,Einzelschützen!A:O,6,FALSE))</f>
        <v>#NUM!</v>
      </c>
      <c r="E89" s="44" t="e">
        <f ca="1">VLOOKUP(C89,Einzelschützen!A:O,8,FALSE)</f>
        <v>#NUM!</v>
      </c>
      <c r="F89" s="44" t="e">
        <f ca="1">VLOOKUP(C89,Einzelschützen!A:O,13,FALSE)</f>
        <v>#NUM!</v>
      </c>
      <c r="G89" s="46" t="e">
        <f ca="1">VLOOKUP(C89,Einzelschützen!A:O,9,FALSE)</f>
        <v>#NUM!</v>
      </c>
      <c r="H89" s="46" t="e">
        <f ca="1">VLOOKUP(C89,Einzelschützen!A:O,15,FALSE)</f>
        <v>#NUM!</v>
      </c>
      <c r="I89" s="46" t="e">
        <f ca="1">VLOOKUP(C89,Einzelschützen!A:P,16,FALSE)</f>
        <v>#NUM!</v>
      </c>
    </row>
    <row r="90" spans="2:9" ht="15" x14ac:dyDescent="0.25">
      <c r="B90" s="44">
        <v>8</v>
      </c>
      <c r="C90" s="48" t="e">
        <f ca="1">SMALL(Einzelschützen[[#All],[Rang Junioren]],B90)</f>
        <v>#NUM!</v>
      </c>
      <c r="D90" s="44" t="e">
        <f ca="1">CONCATENATE(VLOOKUP(C90,Einzelschützen!A:O,7,FALSE),", ",VLOOKUP(C90,Einzelschützen!A:O,6,FALSE))</f>
        <v>#NUM!</v>
      </c>
      <c r="E90" s="44" t="e">
        <f ca="1">VLOOKUP(C90,Einzelschützen!A:O,8,FALSE)</f>
        <v>#NUM!</v>
      </c>
      <c r="F90" s="44" t="e">
        <f ca="1">VLOOKUP(C90,Einzelschützen!A:O,13,FALSE)</f>
        <v>#NUM!</v>
      </c>
      <c r="G90" s="46" t="e">
        <f ca="1">VLOOKUP(C90,Einzelschützen!A:O,9,FALSE)</f>
        <v>#NUM!</v>
      </c>
      <c r="H90" s="46" t="e">
        <f ca="1">VLOOKUP(C90,Einzelschützen!A:O,15,FALSE)</f>
        <v>#NUM!</v>
      </c>
      <c r="I90" s="46" t="e">
        <f ca="1">VLOOKUP(C90,Einzelschützen!A:P,16,FALSE)</f>
        <v>#NUM!</v>
      </c>
    </row>
    <row r="91" spans="2:9" ht="15" x14ac:dyDescent="0.25">
      <c r="B91" s="44">
        <v>9</v>
      </c>
      <c r="C91" s="48" t="e">
        <f ca="1">SMALL(Einzelschützen[[#All],[Rang Junioren]],B91)</f>
        <v>#NUM!</v>
      </c>
      <c r="D91" s="44" t="e">
        <f ca="1">CONCATENATE(VLOOKUP(C91,Einzelschützen!A:O,7,FALSE),", ",VLOOKUP(C91,Einzelschützen!A:O,6,FALSE))</f>
        <v>#NUM!</v>
      </c>
      <c r="E91" s="44" t="e">
        <f ca="1">VLOOKUP(C91,Einzelschützen!A:O,8,FALSE)</f>
        <v>#NUM!</v>
      </c>
      <c r="F91" s="44" t="e">
        <f ca="1">VLOOKUP(C91,Einzelschützen!A:O,13,FALSE)</f>
        <v>#NUM!</v>
      </c>
      <c r="G91" s="46" t="e">
        <f ca="1">VLOOKUP(C91,Einzelschützen!A:O,9,FALSE)</f>
        <v>#NUM!</v>
      </c>
      <c r="H91" s="46" t="e">
        <f ca="1">VLOOKUP(C91,Einzelschützen!A:O,15,FALSE)</f>
        <v>#NUM!</v>
      </c>
      <c r="I91" s="46" t="e">
        <f ca="1">VLOOKUP(C91,Einzelschützen!A:P,16,FALSE)</f>
        <v>#NUM!</v>
      </c>
    </row>
    <row r="92" spans="2:9" ht="15" x14ac:dyDescent="0.25">
      <c r="B92" s="44">
        <v>10</v>
      </c>
      <c r="C92" s="48" t="e">
        <f ca="1">SMALL(Einzelschützen[[#All],[Rang Junioren]],B92)</f>
        <v>#NUM!</v>
      </c>
      <c r="D92" s="44" t="e">
        <f ca="1">CONCATENATE(VLOOKUP(C92,Einzelschützen!A:O,7,FALSE),", ",VLOOKUP(C92,Einzelschützen!A:O,6,FALSE))</f>
        <v>#NUM!</v>
      </c>
      <c r="E92" s="44" t="e">
        <f ca="1">VLOOKUP(C92,Einzelschützen!A:O,8,FALSE)</f>
        <v>#NUM!</v>
      </c>
      <c r="F92" s="44" t="e">
        <f ca="1">VLOOKUP(C92,Einzelschützen!A:O,13,FALSE)</f>
        <v>#NUM!</v>
      </c>
      <c r="G92" s="46" t="e">
        <f ca="1">VLOOKUP(C92,Einzelschützen!A:O,9,FALSE)</f>
        <v>#NUM!</v>
      </c>
      <c r="H92" s="46" t="e">
        <f ca="1">VLOOKUP(C92,Einzelschützen!A:O,15,FALSE)</f>
        <v>#NUM!</v>
      </c>
      <c r="I92" s="46" t="e">
        <f ca="1">VLOOKUP(C92,Einzelschützen!A:P,16,FALSE)</f>
        <v>#NUM!</v>
      </c>
    </row>
    <row r="93" spans="2:9" ht="15" x14ac:dyDescent="0.25">
      <c r="B93" s="44">
        <v>11</v>
      </c>
      <c r="C93" s="48" t="e">
        <f ca="1">SMALL(Einzelschützen[[#All],[Rang Junioren]],B93)</f>
        <v>#NUM!</v>
      </c>
      <c r="D93" s="44" t="e">
        <f ca="1">CONCATENATE(VLOOKUP(C93,Einzelschützen!A:O,7,FALSE),", ",VLOOKUP(C93,Einzelschützen!A:O,6,FALSE))</f>
        <v>#NUM!</v>
      </c>
      <c r="E93" s="44" t="e">
        <f ca="1">VLOOKUP(C93,Einzelschützen!A:O,8,FALSE)</f>
        <v>#NUM!</v>
      </c>
      <c r="F93" s="44" t="e">
        <f ca="1">VLOOKUP(C93,Einzelschützen!A:O,13,FALSE)</f>
        <v>#NUM!</v>
      </c>
      <c r="G93" s="46" t="e">
        <f ca="1">VLOOKUP(C93,Einzelschützen!A:O,9,FALSE)</f>
        <v>#NUM!</v>
      </c>
      <c r="H93" s="46" t="e">
        <f ca="1">VLOOKUP(C93,Einzelschützen!A:O,15,FALSE)</f>
        <v>#NUM!</v>
      </c>
      <c r="I93" s="46" t="e">
        <f ca="1">VLOOKUP(C93,Einzelschützen!A:P,16,FALSE)</f>
        <v>#NUM!</v>
      </c>
    </row>
    <row r="94" spans="2:9" ht="15" x14ac:dyDescent="0.25">
      <c r="B94" s="44">
        <v>12</v>
      </c>
      <c r="C94" s="48" t="e">
        <f ca="1">SMALL(Einzelschützen[[#All],[Rang Junioren]],B94)</f>
        <v>#NUM!</v>
      </c>
      <c r="D94" s="44" t="e">
        <f ca="1">CONCATENATE(VLOOKUP(C94,Einzelschützen!A:O,7,FALSE),", ",VLOOKUP(C94,Einzelschützen!A:O,6,FALSE))</f>
        <v>#NUM!</v>
      </c>
      <c r="E94" s="44" t="e">
        <f ca="1">VLOOKUP(C94,Einzelschützen!A:O,8,FALSE)</f>
        <v>#NUM!</v>
      </c>
      <c r="F94" s="44" t="e">
        <f ca="1">VLOOKUP(C94,Einzelschützen!A:O,13,FALSE)</f>
        <v>#NUM!</v>
      </c>
      <c r="G94" s="46" t="e">
        <f ca="1">VLOOKUP(C94,Einzelschützen!A:O,9,FALSE)</f>
        <v>#NUM!</v>
      </c>
      <c r="H94" s="46" t="e">
        <f ca="1">VLOOKUP(C94,Einzelschützen!A:O,15,FALSE)</f>
        <v>#NUM!</v>
      </c>
      <c r="I94" s="46" t="e">
        <f ca="1">VLOOKUP(C94,Einzelschützen!A:P,16,FALSE)</f>
        <v>#NUM!</v>
      </c>
    </row>
    <row r="95" spans="2:9" ht="15" x14ac:dyDescent="0.25">
      <c r="B95" s="44">
        <v>13</v>
      </c>
      <c r="C95" s="48" t="e">
        <f ca="1">SMALL(Einzelschützen[[#All],[Rang Junioren]],B95)</f>
        <v>#NUM!</v>
      </c>
      <c r="D95" s="44" t="e">
        <f ca="1">CONCATENATE(VLOOKUP(C95,Einzelschützen!A:O,7,FALSE),", ",VLOOKUP(C95,Einzelschützen!A:O,6,FALSE))</f>
        <v>#NUM!</v>
      </c>
      <c r="E95" s="44" t="e">
        <f ca="1">VLOOKUP(C95,Einzelschützen!A:O,8,FALSE)</f>
        <v>#NUM!</v>
      </c>
      <c r="F95" s="44" t="e">
        <f ca="1">VLOOKUP(C95,Einzelschützen!A:O,13,FALSE)</f>
        <v>#NUM!</v>
      </c>
      <c r="G95" s="46" t="e">
        <f ca="1">VLOOKUP(C95,Einzelschützen!A:O,9,FALSE)</f>
        <v>#NUM!</v>
      </c>
      <c r="H95" s="46" t="e">
        <f ca="1">VLOOKUP(C95,Einzelschützen!A:O,15,FALSE)</f>
        <v>#NUM!</v>
      </c>
      <c r="I95" s="46" t="e">
        <f ca="1">VLOOKUP(C95,Einzelschützen!A:P,16,FALSE)</f>
        <v>#NUM!</v>
      </c>
    </row>
    <row r="96" spans="2:9" ht="15" x14ac:dyDescent="0.25">
      <c r="B96" s="44">
        <v>14</v>
      </c>
      <c r="C96" s="48" t="e">
        <f ca="1">SMALL(Einzelschützen[[#All],[Rang Junioren]],B96)</f>
        <v>#NUM!</v>
      </c>
      <c r="D96" s="44" t="e">
        <f ca="1">CONCATENATE(VLOOKUP(C96,Einzelschützen!A:O,7,FALSE),", ",VLOOKUP(C96,Einzelschützen!A:O,6,FALSE))</f>
        <v>#NUM!</v>
      </c>
      <c r="E96" s="44" t="e">
        <f ca="1">VLOOKUP(C96,Einzelschützen!A:O,8,FALSE)</f>
        <v>#NUM!</v>
      </c>
      <c r="F96" s="44" t="e">
        <f ca="1">VLOOKUP(C96,Einzelschützen!A:O,13,FALSE)</f>
        <v>#NUM!</v>
      </c>
      <c r="G96" s="46" t="e">
        <f ca="1">VLOOKUP(C96,Einzelschützen!A:O,9,FALSE)</f>
        <v>#NUM!</v>
      </c>
      <c r="H96" s="46" t="e">
        <f ca="1">VLOOKUP(C96,Einzelschützen!A:O,15,FALSE)</f>
        <v>#NUM!</v>
      </c>
      <c r="I96" s="46" t="e">
        <f ca="1">VLOOKUP(C96,Einzelschützen!A:P,16,FALSE)</f>
        <v>#NUM!</v>
      </c>
    </row>
    <row r="97" spans="2:9" ht="15" x14ac:dyDescent="0.25">
      <c r="B97" s="44">
        <v>15</v>
      </c>
      <c r="C97" s="48" t="e">
        <f ca="1">SMALL(Einzelschützen[[#All],[Rang Junioren]],B97)</f>
        <v>#NUM!</v>
      </c>
      <c r="D97" s="44" t="e">
        <f ca="1">CONCATENATE(VLOOKUP(C97,Einzelschützen!A:O,7,FALSE),", ",VLOOKUP(C97,Einzelschützen!A:O,6,FALSE))</f>
        <v>#NUM!</v>
      </c>
      <c r="E97" s="44" t="e">
        <f ca="1">VLOOKUP(C97,Einzelschützen!A:O,8,FALSE)</f>
        <v>#NUM!</v>
      </c>
      <c r="F97" s="44" t="e">
        <f ca="1">VLOOKUP(C97,Einzelschützen!A:O,13,FALSE)</f>
        <v>#NUM!</v>
      </c>
      <c r="G97" s="46" t="e">
        <f ca="1">VLOOKUP(C97,Einzelschützen!A:O,9,FALSE)</f>
        <v>#NUM!</v>
      </c>
      <c r="H97" s="46" t="e">
        <f ca="1">VLOOKUP(C97,Einzelschützen!A:O,15,FALSE)</f>
        <v>#NUM!</v>
      </c>
      <c r="I97" s="46" t="e">
        <f ca="1">VLOOKUP(C97,Einzelschützen!A:P,16,FALSE)</f>
        <v>#NUM!</v>
      </c>
    </row>
    <row r="98" spans="2:9" ht="15" x14ac:dyDescent="0.25">
      <c r="B98" s="44">
        <v>16</v>
      </c>
      <c r="C98" s="48" t="e">
        <f ca="1">SMALL(Einzelschützen[[#All],[Rang Junioren]],B98)</f>
        <v>#NUM!</v>
      </c>
      <c r="D98" s="44" t="e">
        <f ca="1">CONCATENATE(VLOOKUP(C98,Einzelschützen!A:O,7,FALSE),", ",VLOOKUP(C98,Einzelschützen!A:O,6,FALSE))</f>
        <v>#NUM!</v>
      </c>
      <c r="E98" s="44" t="e">
        <f ca="1">VLOOKUP(C98,Einzelschützen!A:O,8,FALSE)</f>
        <v>#NUM!</v>
      </c>
      <c r="F98" s="44" t="e">
        <f ca="1">VLOOKUP(C98,Einzelschützen!A:O,13,FALSE)</f>
        <v>#NUM!</v>
      </c>
      <c r="G98" s="46" t="e">
        <f ca="1">VLOOKUP(C98,Einzelschützen!A:O,9,FALSE)</f>
        <v>#NUM!</v>
      </c>
      <c r="H98" s="46" t="e">
        <f ca="1">VLOOKUP(C98,Einzelschützen!A:O,15,FALSE)</f>
        <v>#NUM!</v>
      </c>
      <c r="I98" s="46" t="e">
        <f ca="1">VLOOKUP(C98,Einzelschützen!A:P,16,FALSE)</f>
        <v>#NUM!</v>
      </c>
    </row>
    <row r="99" spans="2:9" ht="15" x14ac:dyDescent="0.25">
      <c r="B99" s="44">
        <v>17</v>
      </c>
      <c r="C99" s="48" t="e">
        <f ca="1">SMALL(Einzelschützen[[#All],[Rang Junioren]],B99)</f>
        <v>#NUM!</v>
      </c>
      <c r="D99" s="44" t="e">
        <f ca="1">CONCATENATE(VLOOKUP(C99,Einzelschützen!A:O,7,FALSE),", ",VLOOKUP(C99,Einzelschützen!A:O,6,FALSE))</f>
        <v>#NUM!</v>
      </c>
      <c r="E99" s="44" t="e">
        <f ca="1">VLOOKUP(C99,Einzelschützen!A:O,8,FALSE)</f>
        <v>#NUM!</v>
      </c>
      <c r="F99" s="44" t="e">
        <f ca="1">VLOOKUP(C99,Einzelschützen!A:O,13,FALSE)</f>
        <v>#NUM!</v>
      </c>
      <c r="G99" s="46" t="e">
        <f ca="1">VLOOKUP(C99,Einzelschützen!A:O,9,FALSE)</f>
        <v>#NUM!</v>
      </c>
      <c r="H99" s="46" t="e">
        <f ca="1">VLOOKUP(C99,Einzelschützen!A:O,15,FALSE)</f>
        <v>#NUM!</v>
      </c>
      <c r="I99" s="46" t="e">
        <f ca="1">VLOOKUP(C99,Einzelschützen!A:P,16,FALSE)</f>
        <v>#NUM!</v>
      </c>
    </row>
    <row r="100" spans="2:9" ht="15" x14ac:dyDescent="0.25">
      <c r="B100" s="44">
        <v>18</v>
      </c>
      <c r="C100" s="48" t="e">
        <f ca="1">SMALL(Einzelschützen[[#All],[Rang Junioren]],B100)</f>
        <v>#NUM!</v>
      </c>
      <c r="D100" s="44" t="e">
        <f ca="1">CONCATENATE(VLOOKUP(C100,Einzelschützen!A:O,7,FALSE),", ",VLOOKUP(C100,Einzelschützen!A:O,6,FALSE))</f>
        <v>#NUM!</v>
      </c>
      <c r="E100" s="44" t="e">
        <f ca="1">VLOOKUP(C100,Einzelschützen!A:O,8,FALSE)</f>
        <v>#NUM!</v>
      </c>
      <c r="F100" s="44" t="e">
        <f ca="1">VLOOKUP(C100,Einzelschützen!A:O,13,FALSE)</f>
        <v>#NUM!</v>
      </c>
      <c r="G100" s="46" t="e">
        <f ca="1">VLOOKUP(C100,Einzelschützen!A:O,9,FALSE)</f>
        <v>#NUM!</v>
      </c>
      <c r="H100" s="46" t="e">
        <f ca="1">VLOOKUP(C100,Einzelschützen!A:O,15,FALSE)</f>
        <v>#NUM!</v>
      </c>
      <c r="I100" s="46" t="e">
        <f ca="1">VLOOKUP(C100,Einzelschützen!A:P,16,FALSE)</f>
        <v>#NUM!</v>
      </c>
    </row>
    <row r="101" spans="2:9" ht="15" x14ac:dyDescent="0.25">
      <c r="B101" s="44">
        <v>19</v>
      </c>
      <c r="C101" s="48" t="e">
        <f ca="1">SMALL(Einzelschützen[[#All],[Rang Junioren]],B101)</f>
        <v>#NUM!</v>
      </c>
      <c r="D101" s="44" t="e">
        <f ca="1">CONCATENATE(VLOOKUP(C101,Einzelschützen!A:O,7,FALSE),", ",VLOOKUP(C101,Einzelschützen!A:O,6,FALSE))</f>
        <v>#NUM!</v>
      </c>
      <c r="E101" s="44" t="e">
        <f ca="1">VLOOKUP(C101,Einzelschützen!A:O,8,FALSE)</f>
        <v>#NUM!</v>
      </c>
      <c r="F101" s="44" t="e">
        <f ca="1">VLOOKUP(C101,Einzelschützen!A:O,13,FALSE)</f>
        <v>#NUM!</v>
      </c>
      <c r="G101" s="46" t="e">
        <f ca="1">VLOOKUP(C101,Einzelschützen!A:O,9,FALSE)</f>
        <v>#NUM!</v>
      </c>
      <c r="H101" s="46" t="e">
        <f ca="1">VLOOKUP(C101,Einzelschützen!A:O,15,FALSE)</f>
        <v>#NUM!</v>
      </c>
      <c r="I101" s="46" t="e">
        <f ca="1">VLOOKUP(C101,Einzelschützen!A:P,16,FALSE)</f>
        <v>#NUM!</v>
      </c>
    </row>
    <row r="102" spans="2:9" ht="15" x14ac:dyDescent="0.25">
      <c r="B102" s="44">
        <v>20</v>
      </c>
      <c r="C102" s="48" t="e">
        <f ca="1">SMALL(Einzelschützen[[#All],[Rang Junioren]],B102)</f>
        <v>#NUM!</v>
      </c>
      <c r="D102" s="44" t="e">
        <f ca="1">CONCATENATE(VLOOKUP(C102,Einzelschützen!A:O,7,FALSE),", ",VLOOKUP(C102,Einzelschützen!A:O,6,FALSE))</f>
        <v>#NUM!</v>
      </c>
      <c r="E102" s="44" t="e">
        <f ca="1">VLOOKUP(C102,Einzelschützen!A:O,8,FALSE)</f>
        <v>#NUM!</v>
      </c>
      <c r="F102" s="44" t="e">
        <f ca="1">VLOOKUP(C102,Einzelschützen!A:O,13,FALSE)</f>
        <v>#NUM!</v>
      </c>
      <c r="G102" s="46" t="e">
        <f ca="1">VLOOKUP(C102,Einzelschützen!A:O,9,FALSE)</f>
        <v>#NUM!</v>
      </c>
      <c r="H102" s="46" t="e">
        <f ca="1">VLOOKUP(C102,Einzelschützen!A:O,15,FALSE)</f>
        <v>#NUM!</v>
      </c>
      <c r="I102" s="46" t="e">
        <f ca="1">VLOOKUP(C102,Einzelschützen!A:P,16,FALSE)</f>
        <v>#NUM!</v>
      </c>
    </row>
    <row r="103" spans="2:9" ht="15" x14ac:dyDescent="0.25">
      <c r="B103" s="44">
        <v>21</v>
      </c>
      <c r="C103" s="48" t="e">
        <f ca="1">SMALL(Einzelschützen[[#All],[Rang Junioren]],B103)</f>
        <v>#NUM!</v>
      </c>
      <c r="D103" s="44" t="e">
        <f ca="1">CONCATENATE(VLOOKUP(C103,Einzelschützen!A:O,7,FALSE),", ",VLOOKUP(C103,Einzelschützen!A:O,6,FALSE))</f>
        <v>#NUM!</v>
      </c>
      <c r="E103" s="44" t="e">
        <f ca="1">VLOOKUP(C103,Einzelschützen!A:O,8,FALSE)</f>
        <v>#NUM!</v>
      </c>
      <c r="F103" s="44" t="e">
        <f ca="1">VLOOKUP(C103,Einzelschützen!A:O,13,FALSE)</f>
        <v>#NUM!</v>
      </c>
      <c r="G103" s="46" t="e">
        <f ca="1">VLOOKUP(C103,Einzelschützen!A:O,9,FALSE)</f>
        <v>#NUM!</v>
      </c>
      <c r="H103" s="46" t="e">
        <f ca="1">VLOOKUP(C103,Einzelschützen!A:O,15,FALSE)</f>
        <v>#NUM!</v>
      </c>
      <c r="I103" s="46" t="e">
        <f ca="1">VLOOKUP(C103,Einzelschützen!A:P,16,FALSE)</f>
        <v>#NUM!</v>
      </c>
    </row>
    <row r="104" spans="2:9" ht="15" x14ac:dyDescent="0.25">
      <c r="B104" s="44">
        <v>22</v>
      </c>
      <c r="C104" s="48" t="e">
        <f ca="1">SMALL(Einzelschützen[[#All],[Rang Junioren]],B104)</f>
        <v>#NUM!</v>
      </c>
      <c r="D104" s="44" t="e">
        <f ca="1">CONCATENATE(VLOOKUP(C104,Einzelschützen!A:O,7,FALSE),", ",VLOOKUP(C104,Einzelschützen!A:O,6,FALSE))</f>
        <v>#NUM!</v>
      </c>
      <c r="E104" s="44" t="e">
        <f ca="1">VLOOKUP(C104,Einzelschützen!A:O,8,FALSE)</f>
        <v>#NUM!</v>
      </c>
      <c r="F104" s="44" t="e">
        <f ca="1">VLOOKUP(C104,Einzelschützen!A:O,13,FALSE)</f>
        <v>#NUM!</v>
      </c>
      <c r="G104" s="46" t="e">
        <f ca="1">VLOOKUP(C104,Einzelschützen!A:O,9,FALSE)</f>
        <v>#NUM!</v>
      </c>
      <c r="H104" s="46" t="e">
        <f ca="1">VLOOKUP(C104,Einzelschützen!A:O,15,FALSE)</f>
        <v>#NUM!</v>
      </c>
      <c r="I104" s="46" t="e">
        <f ca="1">VLOOKUP(C104,Einzelschützen!A:P,16,FALSE)</f>
        <v>#NUM!</v>
      </c>
    </row>
    <row r="105" spans="2:9" ht="15" x14ac:dyDescent="0.25">
      <c r="B105" s="44">
        <v>23</v>
      </c>
      <c r="C105" s="48" t="e">
        <f ca="1">SMALL(Einzelschützen[[#All],[Rang Junioren]],B105)</f>
        <v>#NUM!</v>
      </c>
      <c r="D105" s="44" t="e">
        <f ca="1">CONCATENATE(VLOOKUP(C105,Einzelschützen!A:O,7,FALSE),", ",VLOOKUP(C105,Einzelschützen!A:O,6,FALSE))</f>
        <v>#NUM!</v>
      </c>
      <c r="E105" s="44" t="e">
        <f ca="1">VLOOKUP(C105,Einzelschützen!A:O,8,FALSE)</f>
        <v>#NUM!</v>
      </c>
      <c r="F105" s="44" t="e">
        <f ca="1">VLOOKUP(C105,Einzelschützen!A:O,13,FALSE)</f>
        <v>#NUM!</v>
      </c>
      <c r="G105" s="46" t="e">
        <f ca="1">VLOOKUP(C105,Einzelschützen!A:O,9,FALSE)</f>
        <v>#NUM!</v>
      </c>
      <c r="H105" s="46" t="e">
        <f ca="1">VLOOKUP(C105,Einzelschützen!A:O,15,FALSE)</f>
        <v>#NUM!</v>
      </c>
      <c r="I105" s="46" t="e">
        <f ca="1">VLOOKUP(C105,Einzelschützen!A:P,16,FALSE)</f>
        <v>#NUM!</v>
      </c>
    </row>
    <row r="106" spans="2:9" ht="15" x14ac:dyDescent="0.25">
      <c r="B106" s="44">
        <v>24</v>
      </c>
      <c r="C106" s="48" t="e">
        <f ca="1">SMALL(Einzelschützen[[#All],[Rang Junioren]],B106)</f>
        <v>#NUM!</v>
      </c>
      <c r="D106" s="44" t="e">
        <f ca="1">CONCATENATE(VLOOKUP(C106,Einzelschützen!A:O,7,FALSE),", ",VLOOKUP(C106,Einzelschützen!A:O,6,FALSE))</f>
        <v>#NUM!</v>
      </c>
      <c r="E106" s="44" t="e">
        <f ca="1">VLOOKUP(C106,Einzelschützen!A:O,8,FALSE)</f>
        <v>#NUM!</v>
      </c>
      <c r="F106" s="44" t="e">
        <f ca="1">VLOOKUP(C106,Einzelschützen!A:O,13,FALSE)</f>
        <v>#NUM!</v>
      </c>
      <c r="G106" s="46" t="e">
        <f ca="1">VLOOKUP(C106,Einzelschützen!A:O,9,FALSE)</f>
        <v>#NUM!</v>
      </c>
      <c r="H106" s="46" t="e">
        <f ca="1">VLOOKUP(C106,Einzelschützen!A:O,15,FALSE)</f>
        <v>#NUM!</v>
      </c>
      <c r="I106" s="46" t="e">
        <f ca="1">VLOOKUP(C106,Einzelschützen!A:P,16,FALSE)</f>
        <v>#NUM!</v>
      </c>
    </row>
    <row r="107" spans="2:9" ht="15" x14ac:dyDescent="0.25">
      <c r="B107" s="44">
        <v>25</v>
      </c>
      <c r="C107" s="48" t="e">
        <f ca="1">SMALL(Einzelschützen[[#All],[Rang Junioren]],B107)</f>
        <v>#NUM!</v>
      </c>
      <c r="D107" s="44" t="e">
        <f ca="1">CONCATENATE(VLOOKUP(C107,Einzelschützen!A:O,7,FALSE),", ",VLOOKUP(C107,Einzelschützen!A:O,6,FALSE))</f>
        <v>#NUM!</v>
      </c>
      <c r="E107" s="44" t="e">
        <f ca="1">VLOOKUP(C107,Einzelschützen!A:O,8,FALSE)</f>
        <v>#NUM!</v>
      </c>
      <c r="F107" s="44" t="e">
        <f ca="1">VLOOKUP(C107,Einzelschützen!A:O,13,FALSE)</f>
        <v>#NUM!</v>
      </c>
      <c r="G107" s="46" t="e">
        <f ca="1">VLOOKUP(C107,Einzelschützen!A:O,9,FALSE)</f>
        <v>#NUM!</v>
      </c>
      <c r="H107" s="46" t="e">
        <f ca="1">VLOOKUP(C107,Einzelschützen!A:O,15,FALSE)</f>
        <v>#NUM!</v>
      </c>
      <c r="I107" s="46" t="e">
        <f ca="1">VLOOKUP(C107,Einzelschützen!A:P,16,FALSE)</f>
        <v>#NUM!</v>
      </c>
    </row>
    <row r="108" spans="2:9" ht="15" x14ac:dyDescent="0.25">
      <c r="B108" s="44">
        <v>26</v>
      </c>
      <c r="C108" s="48" t="e">
        <f ca="1">SMALL(Einzelschützen[[#All],[Rang Junioren]],B108)</f>
        <v>#NUM!</v>
      </c>
      <c r="D108" s="44" t="e">
        <f ca="1">CONCATENATE(VLOOKUP(C108,Einzelschützen!A:O,7,FALSE),", ",VLOOKUP(C108,Einzelschützen!A:O,6,FALSE))</f>
        <v>#NUM!</v>
      </c>
      <c r="E108" s="44" t="e">
        <f ca="1">VLOOKUP(C108,Einzelschützen!A:O,8,FALSE)</f>
        <v>#NUM!</v>
      </c>
      <c r="F108" s="44" t="e">
        <f ca="1">VLOOKUP(C108,Einzelschützen!A:O,13,FALSE)</f>
        <v>#NUM!</v>
      </c>
      <c r="G108" s="46" t="e">
        <f ca="1">VLOOKUP(C108,Einzelschützen!A:O,9,FALSE)</f>
        <v>#NUM!</v>
      </c>
      <c r="H108" s="46" t="e">
        <f ca="1">VLOOKUP(C108,Einzelschützen!A:O,15,FALSE)</f>
        <v>#NUM!</v>
      </c>
      <c r="I108" s="46" t="e">
        <f ca="1">VLOOKUP(C108,Einzelschützen!A:P,16,FALSE)</f>
        <v>#NUM!</v>
      </c>
    </row>
    <row r="109" spans="2:9" ht="15" x14ac:dyDescent="0.25">
      <c r="B109" s="44">
        <v>27</v>
      </c>
      <c r="C109" s="48" t="e">
        <f ca="1">SMALL(Einzelschützen[[#All],[Rang Junioren]],B109)</f>
        <v>#NUM!</v>
      </c>
      <c r="D109" s="44" t="e">
        <f ca="1">CONCATENATE(VLOOKUP(C109,Einzelschützen!A:O,7,FALSE),", ",VLOOKUP(C109,Einzelschützen!A:O,6,FALSE))</f>
        <v>#NUM!</v>
      </c>
      <c r="E109" s="44" t="e">
        <f ca="1">VLOOKUP(C109,Einzelschützen!A:O,8,FALSE)</f>
        <v>#NUM!</v>
      </c>
      <c r="F109" s="44" t="e">
        <f ca="1">VLOOKUP(C109,Einzelschützen!A:O,13,FALSE)</f>
        <v>#NUM!</v>
      </c>
      <c r="G109" s="46" t="e">
        <f ca="1">VLOOKUP(C109,Einzelschützen!A:O,9,FALSE)</f>
        <v>#NUM!</v>
      </c>
      <c r="H109" s="46" t="e">
        <f ca="1">VLOOKUP(C109,Einzelschützen!A:O,15,FALSE)</f>
        <v>#NUM!</v>
      </c>
      <c r="I109" s="46" t="e">
        <f ca="1">VLOOKUP(C109,Einzelschützen!A:P,16,FALSE)</f>
        <v>#NUM!</v>
      </c>
    </row>
    <row r="110" spans="2:9" ht="15" x14ac:dyDescent="0.25">
      <c r="B110" s="44">
        <v>28</v>
      </c>
      <c r="C110" s="48" t="e">
        <f ca="1">SMALL(Einzelschützen[[#All],[Rang Junioren]],B110)</f>
        <v>#NUM!</v>
      </c>
      <c r="D110" s="44" t="e">
        <f ca="1">CONCATENATE(VLOOKUP(C110,Einzelschützen!A:O,7,FALSE),", ",VLOOKUP(C110,Einzelschützen!A:O,6,FALSE))</f>
        <v>#NUM!</v>
      </c>
      <c r="E110" s="44" t="e">
        <f ca="1">VLOOKUP(C110,Einzelschützen!A:O,8,FALSE)</f>
        <v>#NUM!</v>
      </c>
      <c r="F110" s="44" t="e">
        <f ca="1">VLOOKUP(C110,Einzelschützen!A:O,13,FALSE)</f>
        <v>#NUM!</v>
      </c>
      <c r="G110" s="46" t="e">
        <f ca="1">VLOOKUP(C110,Einzelschützen!A:O,9,FALSE)</f>
        <v>#NUM!</v>
      </c>
      <c r="H110" s="46" t="e">
        <f ca="1">VLOOKUP(C110,Einzelschützen!A:O,15,FALSE)</f>
        <v>#NUM!</v>
      </c>
      <c r="I110" s="46" t="e">
        <f ca="1">VLOOKUP(C110,Einzelschützen!A:P,16,FALSE)</f>
        <v>#NUM!</v>
      </c>
    </row>
    <row r="111" spans="2:9" ht="15" x14ac:dyDescent="0.25">
      <c r="B111" s="44">
        <v>29</v>
      </c>
      <c r="C111" s="48" t="e">
        <f ca="1">SMALL(Einzelschützen[[#All],[Rang Junioren]],B111)</f>
        <v>#NUM!</v>
      </c>
      <c r="D111" s="44" t="e">
        <f ca="1">CONCATENATE(VLOOKUP(C111,Einzelschützen!A:O,7,FALSE),", ",VLOOKUP(C111,Einzelschützen!A:O,6,FALSE))</f>
        <v>#NUM!</v>
      </c>
      <c r="E111" s="44" t="e">
        <f ca="1">VLOOKUP(C111,Einzelschützen!A:O,8,FALSE)</f>
        <v>#NUM!</v>
      </c>
      <c r="F111" s="44" t="e">
        <f ca="1">VLOOKUP(C111,Einzelschützen!A:O,13,FALSE)</f>
        <v>#NUM!</v>
      </c>
      <c r="G111" s="46" t="e">
        <f ca="1">VLOOKUP(C111,Einzelschützen!A:O,9,FALSE)</f>
        <v>#NUM!</v>
      </c>
      <c r="H111" s="46" t="e">
        <f ca="1">VLOOKUP(C111,Einzelschützen!A:O,15,FALSE)</f>
        <v>#NUM!</v>
      </c>
      <c r="I111" s="46" t="e">
        <f ca="1">VLOOKUP(C111,Einzelschützen!A:P,16,FALSE)</f>
        <v>#NUM!</v>
      </c>
    </row>
    <row r="112" spans="2:9" ht="15" x14ac:dyDescent="0.25">
      <c r="B112" s="44">
        <v>30</v>
      </c>
      <c r="C112" s="48" t="e">
        <f ca="1">SMALL(Einzelschützen[[#All],[Rang Junioren]],B112)</f>
        <v>#NUM!</v>
      </c>
      <c r="D112" s="44" t="e">
        <f ca="1">CONCATENATE(VLOOKUP(C112,Einzelschützen!A:O,7,FALSE),", ",VLOOKUP(C112,Einzelschützen!A:O,6,FALSE))</f>
        <v>#NUM!</v>
      </c>
      <c r="E112" s="44" t="e">
        <f ca="1">VLOOKUP(C112,Einzelschützen!A:O,8,FALSE)</f>
        <v>#NUM!</v>
      </c>
      <c r="F112" s="44" t="e">
        <f ca="1">VLOOKUP(C112,Einzelschützen!A:O,13,FALSE)</f>
        <v>#NUM!</v>
      </c>
      <c r="G112" s="46" t="e">
        <f ca="1">VLOOKUP(C112,Einzelschützen!A:O,9,FALSE)</f>
        <v>#NUM!</v>
      </c>
      <c r="H112" s="46" t="e">
        <f ca="1">VLOOKUP(C112,Einzelschützen!A:O,15,FALSE)</f>
        <v>#NUM!</v>
      </c>
      <c r="I112" s="46" t="e">
        <f ca="1">VLOOKUP(C112,Einzelschützen!A:P,16,FALSE)</f>
        <v>#NUM!</v>
      </c>
    </row>
    <row r="113" spans="2:9" ht="15" x14ac:dyDescent="0.25">
      <c r="B113" s="44">
        <v>31</v>
      </c>
      <c r="C113" s="48" t="e">
        <f ca="1">SMALL(Einzelschützen[[#All],[Rang Junioren]],B113)</f>
        <v>#NUM!</v>
      </c>
      <c r="D113" s="44" t="e">
        <f ca="1">CONCATENATE(VLOOKUP(C113,Einzelschützen!A:O,7,FALSE),", ",VLOOKUP(C113,Einzelschützen!A:O,6,FALSE))</f>
        <v>#NUM!</v>
      </c>
      <c r="E113" s="44" t="e">
        <f ca="1">VLOOKUP(C113,Einzelschützen!A:O,8,FALSE)</f>
        <v>#NUM!</v>
      </c>
      <c r="F113" s="44" t="e">
        <f ca="1">VLOOKUP(C113,Einzelschützen!A:O,13,FALSE)</f>
        <v>#NUM!</v>
      </c>
      <c r="G113" s="46" t="e">
        <f ca="1">VLOOKUP(C113,Einzelschützen!A:O,9,FALSE)</f>
        <v>#NUM!</v>
      </c>
      <c r="H113" s="46" t="e">
        <f ca="1">VLOOKUP(C113,Einzelschützen!A:O,15,FALSE)</f>
        <v>#NUM!</v>
      </c>
      <c r="I113" s="46" t="e">
        <f ca="1">VLOOKUP(C113,Einzelschützen!A:P,16,FALSE)</f>
        <v>#NUM!</v>
      </c>
    </row>
    <row r="114" spans="2:9" ht="15" x14ac:dyDescent="0.25">
      <c r="B114" s="44">
        <v>32</v>
      </c>
      <c r="C114" s="48" t="e">
        <f ca="1">SMALL(Einzelschützen[[#All],[Rang Junioren]],B114)</f>
        <v>#NUM!</v>
      </c>
      <c r="D114" s="44" t="e">
        <f ca="1">CONCATENATE(VLOOKUP(C114,Einzelschützen!A:O,7,FALSE),", ",VLOOKUP(C114,Einzelschützen!A:O,6,FALSE))</f>
        <v>#NUM!</v>
      </c>
      <c r="E114" s="44" t="e">
        <f ca="1">VLOOKUP(C114,Einzelschützen!A:O,8,FALSE)</f>
        <v>#NUM!</v>
      </c>
      <c r="F114" s="44" t="e">
        <f ca="1">VLOOKUP(C114,Einzelschützen!A:O,13,FALSE)</f>
        <v>#NUM!</v>
      </c>
      <c r="G114" s="46" t="e">
        <f ca="1">VLOOKUP(C114,Einzelschützen!A:O,9,FALSE)</f>
        <v>#NUM!</v>
      </c>
      <c r="H114" s="46" t="e">
        <f ca="1">VLOOKUP(C114,Einzelschützen!A:O,15,FALSE)</f>
        <v>#NUM!</v>
      </c>
      <c r="I114" s="46" t="e">
        <f ca="1">VLOOKUP(C114,Einzelschützen!A:P,16,FALSE)</f>
        <v>#NUM!</v>
      </c>
    </row>
    <row r="116" spans="2:9" ht="21" x14ac:dyDescent="0.4">
      <c r="B116" s="80" t="s">
        <v>9</v>
      </c>
      <c r="C116" s="80"/>
      <c r="D116" s="80"/>
      <c r="E116" s="80"/>
      <c r="F116" s="80"/>
      <c r="G116" s="80"/>
      <c r="H116" s="80"/>
      <c r="I116" s="80"/>
    </row>
    <row r="117" spans="2:9" ht="21" x14ac:dyDescent="0.4">
      <c r="B117" s="80">
        <f ca="1">Sportjahr</f>
        <v>2024</v>
      </c>
      <c r="C117" s="80"/>
      <c r="D117" s="80"/>
      <c r="E117" s="80"/>
      <c r="F117" s="80"/>
      <c r="G117" s="80"/>
      <c r="H117" s="80"/>
      <c r="I117" s="80"/>
    </row>
    <row r="118" spans="2:9" ht="21" x14ac:dyDescent="0.4">
      <c r="B118" s="80" t="s">
        <v>13</v>
      </c>
      <c r="C118" s="80"/>
      <c r="D118" s="80"/>
      <c r="E118" s="80"/>
      <c r="F118" s="80"/>
      <c r="G118" s="80"/>
      <c r="H118" s="80"/>
      <c r="I118" s="80"/>
    </row>
    <row r="119" spans="2:9" ht="26.25" customHeight="1" x14ac:dyDescent="0.25">
      <c r="C119" s="81" t="e">
        <f>VLOOKUP(Gau_1,Gau_Matrix,3,FALSE)&amp;" - "&amp;VLOOKUP(Gau_2,Gau_Matrix,3,FALSE)</f>
        <v>#N/A</v>
      </c>
      <c r="D119" s="81"/>
      <c r="E119" s="81"/>
      <c r="F119" s="81"/>
      <c r="G119" s="81"/>
      <c r="H119" s="81"/>
      <c r="I119" s="81"/>
    </row>
    <row r="120" spans="2:9" ht="15.6" x14ac:dyDescent="0.3">
      <c r="C120" s="47" t="s">
        <v>139</v>
      </c>
      <c r="D120" s="43" t="s">
        <v>1</v>
      </c>
      <c r="E120" s="43" t="s">
        <v>144</v>
      </c>
      <c r="F120" s="43" t="s">
        <v>0</v>
      </c>
      <c r="G120" s="43" t="s">
        <v>4</v>
      </c>
      <c r="H120" s="43" t="s">
        <v>5</v>
      </c>
      <c r="I120" s="43" t="s">
        <v>6</v>
      </c>
    </row>
    <row r="121" spans="2:9" ht="15" x14ac:dyDescent="0.25">
      <c r="B121" s="44">
        <v>1</v>
      </c>
      <c r="C121" s="48" t="e">
        <f ca="1">SMALL(Einzelschützen[[#All],[Rang Pistole]],B121)</f>
        <v>#NUM!</v>
      </c>
      <c r="D121" s="44" t="e">
        <f ca="1">CONCATENATE(VLOOKUP(C121,Einzelschützen!A:O,7,FALSE),", ",VLOOKUP(C121,Einzelschützen!A:O,6,FALSE))</f>
        <v>#NUM!</v>
      </c>
      <c r="E121" s="44" t="e">
        <f ca="1">VLOOKUP(C121,Einzelschützen!A:O,8,FALSE)</f>
        <v>#NUM!</v>
      </c>
      <c r="F121" s="44" t="e">
        <f ca="1">VLOOKUP(C121,Einzelschützen!A:O,13,FALSE)</f>
        <v>#NUM!</v>
      </c>
      <c r="G121" s="46" t="e">
        <f ca="1">VLOOKUP(C121,Einzelschützen!A:O,9,FALSE)</f>
        <v>#NUM!</v>
      </c>
      <c r="H121" s="46" t="e">
        <f ca="1">VLOOKUP(C121,Einzelschützen!A:O,15,FALSE)</f>
        <v>#NUM!</v>
      </c>
      <c r="I121" s="46" t="e">
        <f ca="1">VLOOKUP(C121,Einzelschützen!A:P,16,FALSE)</f>
        <v>#NUM!</v>
      </c>
    </row>
    <row r="122" spans="2:9" ht="15" x14ac:dyDescent="0.25">
      <c r="B122" s="44">
        <v>2</v>
      </c>
      <c r="C122" s="48" t="e">
        <f ca="1">SMALL(Einzelschützen[[#All],[Rang Pistole]],B122)</f>
        <v>#NUM!</v>
      </c>
      <c r="D122" s="44" t="e">
        <f ca="1">CONCATENATE(VLOOKUP(C122,Einzelschützen!A:O,7,FALSE),", ",VLOOKUP(C122,Einzelschützen!A:O,6,FALSE))</f>
        <v>#NUM!</v>
      </c>
      <c r="E122" s="44" t="e">
        <f ca="1">VLOOKUP(C122,Einzelschützen!A:O,8,FALSE)</f>
        <v>#NUM!</v>
      </c>
      <c r="F122" s="44" t="e">
        <f ca="1">VLOOKUP(C122,Einzelschützen!A:O,13,FALSE)</f>
        <v>#NUM!</v>
      </c>
      <c r="G122" s="46" t="e">
        <f ca="1">VLOOKUP(C122,Einzelschützen!A:O,9,FALSE)</f>
        <v>#NUM!</v>
      </c>
      <c r="H122" s="46" t="e">
        <f ca="1">VLOOKUP(C122,Einzelschützen!A:O,15,FALSE)</f>
        <v>#NUM!</v>
      </c>
      <c r="I122" s="46" t="e">
        <f ca="1">VLOOKUP(C122,Einzelschützen!A:P,16,FALSE)</f>
        <v>#NUM!</v>
      </c>
    </row>
    <row r="123" spans="2:9" ht="15" x14ac:dyDescent="0.25">
      <c r="B123" s="44">
        <v>3</v>
      </c>
      <c r="C123" s="48" t="e">
        <f ca="1">SMALL(Einzelschützen[[#All],[Rang Pistole]],B123)</f>
        <v>#NUM!</v>
      </c>
      <c r="D123" s="44" t="e">
        <f ca="1">CONCATENATE(VLOOKUP(C123,Einzelschützen!A:O,7,FALSE),", ",VLOOKUP(C123,Einzelschützen!A:O,6,FALSE))</f>
        <v>#NUM!</v>
      </c>
      <c r="E123" s="44" t="e">
        <f ca="1">VLOOKUP(C123,Einzelschützen!A:O,8,FALSE)</f>
        <v>#NUM!</v>
      </c>
      <c r="F123" s="44" t="e">
        <f ca="1">VLOOKUP(C123,Einzelschützen!A:O,13,FALSE)</f>
        <v>#NUM!</v>
      </c>
      <c r="G123" s="46" t="e">
        <f ca="1">VLOOKUP(C123,Einzelschützen!A:O,9,FALSE)</f>
        <v>#NUM!</v>
      </c>
      <c r="H123" s="46" t="e">
        <f ca="1">VLOOKUP(C123,Einzelschützen!A:O,15,FALSE)</f>
        <v>#NUM!</v>
      </c>
      <c r="I123" s="46" t="e">
        <f ca="1">VLOOKUP(C123,Einzelschützen!A:P,16,FALSE)</f>
        <v>#NUM!</v>
      </c>
    </row>
    <row r="124" spans="2:9" ht="15" x14ac:dyDescent="0.25">
      <c r="B124" s="44">
        <v>4</v>
      </c>
      <c r="C124" s="48" t="e">
        <f ca="1">SMALL(Einzelschützen[[#All],[Rang Pistole]],B124)</f>
        <v>#NUM!</v>
      </c>
      <c r="D124" s="44" t="e">
        <f ca="1">CONCATENATE(VLOOKUP(C124,Einzelschützen!A:O,7,FALSE),", ",VLOOKUP(C124,Einzelschützen!A:O,6,FALSE))</f>
        <v>#NUM!</v>
      </c>
      <c r="E124" s="44" t="e">
        <f ca="1">VLOOKUP(C124,Einzelschützen!A:O,8,FALSE)</f>
        <v>#NUM!</v>
      </c>
      <c r="F124" s="44" t="e">
        <f ca="1">VLOOKUP(C124,Einzelschützen!A:O,13,FALSE)</f>
        <v>#NUM!</v>
      </c>
      <c r="G124" s="46" t="e">
        <f ca="1">VLOOKUP(C124,Einzelschützen!A:O,9,FALSE)</f>
        <v>#NUM!</v>
      </c>
      <c r="H124" s="46" t="e">
        <f ca="1">VLOOKUP(C124,Einzelschützen!A:O,15,FALSE)</f>
        <v>#NUM!</v>
      </c>
      <c r="I124" s="46" t="e">
        <f ca="1">VLOOKUP(C124,Einzelschützen!A:P,16,FALSE)</f>
        <v>#NUM!</v>
      </c>
    </row>
    <row r="125" spans="2:9" ht="15" x14ac:dyDescent="0.25">
      <c r="B125" s="44">
        <v>5</v>
      </c>
      <c r="C125" s="48" t="e">
        <f ca="1">SMALL(Einzelschützen[[#All],[Rang Pistole]],B125)</f>
        <v>#NUM!</v>
      </c>
      <c r="D125" s="44" t="e">
        <f ca="1">CONCATENATE(VLOOKUP(C125,Einzelschützen!A:O,7,FALSE),", ",VLOOKUP(C125,Einzelschützen!A:O,6,FALSE))</f>
        <v>#NUM!</v>
      </c>
      <c r="E125" s="44" t="e">
        <f ca="1">VLOOKUP(C125,Einzelschützen!A:O,8,FALSE)</f>
        <v>#NUM!</v>
      </c>
      <c r="F125" s="44" t="e">
        <f ca="1">VLOOKUP(C125,Einzelschützen!A:O,13,FALSE)</f>
        <v>#NUM!</v>
      </c>
      <c r="G125" s="46" t="e">
        <f ca="1">VLOOKUP(C125,Einzelschützen!A:O,9,FALSE)</f>
        <v>#NUM!</v>
      </c>
      <c r="H125" s="46" t="e">
        <f ca="1">VLOOKUP(C125,Einzelschützen!A:O,15,FALSE)</f>
        <v>#NUM!</v>
      </c>
      <c r="I125" s="46" t="e">
        <f ca="1">VLOOKUP(C125,Einzelschützen!A:P,16,FALSE)</f>
        <v>#NUM!</v>
      </c>
    </row>
    <row r="126" spans="2:9" ht="15" x14ac:dyDescent="0.25">
      <c r="B126" s="44">
        <v>6</v>
      </c>
      <c r="C126" s="48" t="e">
        <f ca="1">SMALL(Einzelschützen[[#All],[Rang Pistole]],B126)</f>
        <v>#NUM!</v>
      </c>
      <c r="D126" s="44" t="e">
        <f ca="1">CONCATENATE(VLOOKUP(C126,Einzelschützen!A:O,7,FALSE),", ",VLOOKUP(C126,Einzelschützen!A:O,6,FALSE))</f>
        <v>#NUM!</v>
      </c>
      <c r="E126" s="44" t="e">
        <f ca="1">VLOOKUP(C126,Einzelschützen!A:O,8,FALSE)</f>
        <v>#NUM!</v>
      </c>
      <c r="F126" s="44" t="e">
        <f ca="1">VLOOKUP(C126,Einzelschützen!A:O,13,FALSE)</f>
        <v>#NUM!</v>
      </c>
      <c r="G126" s="46" t="e">
        <f ca="1">VLOOKUP(C126,Einzelschützen!A:O,9,FALSE)</f>
        <v>#NUM!</v>
      </c>
      <c r="H126" s="46" t="e">
        <f ca="1">VLOOKUP(C126,Einzelschützen!A:O,15,FALSE)</f>
        <v>#NUM!</v>
      </c>
      <c r="I126" s="46" t="e">
        <f ca="1">VLOOKUP(C126,Einzelschützen!A:P,16,FALSE)</f>
        <v>#NUM!</v>
      </c>
    </row>
    <row r="127" spans="2:9" ht="15" x14ac:dyDescent="0.25">
      <c r="B127" s="44">
        <v>7</v>
      </c>
      <c r="C127" s="48" t="e">
        <f ca="1">SMALL(Einzelschützen[[#All],[Rang Pistole]],B127)</f>
        <v>#NUM!</v>
      </c>
      <c r="D127" s="44" t="e">
        <f ca="1">CONCATENATE(VLOOKUP(C127,Einzelschützen!A:O,7,FALSE),", ",VLOOKUP(C127,Einzelschützen!A:O,6,FALSE))</f>
        <v>#NUM!</v>
      </c>
      <c r="E127" s="44" t="e">
        <f ca="1">VLOOKUP(C127,Einzelschützen!A:O,8,FALSE)</f>
        <v>#NUM!</v>
      </c>
      <c r="F127" s="44" t="e">
        <f ca="1">VLOOKUP(C127,Einzelschützen!A:O,13,FALSE)</f>
        <v>#NUM!</v>
      </c>
      <c r="G127" s="46" t="e">
        <f ca="1">VLOOKUP(C127,Einzelschützen!A:O,9,FALSE)</f>
        <v>#NUM!</v>
      </c>
      <c r="H127" s="46" t="e">
        <f ca="1">VLOOKUP(C127,Einzelschützen!A:O,15,FALSE)</f>
        <v>#NUM!</v>
      </c>
      <c r="I127" s="46" t="e">
        <f ca="1">VLOOKUP(C127,Einzelschützen!A:P,16,FALSE)</f>
        <v>#NUM!</v>
      </c>
    </row>
    <row r="128" spans="2:9" ht="15" x14ac:dyDescent="0.25">
      <c r="B128" s="44">
        <v>8</v>
      </c>
      <c r="C128" s="48" t="e">
        <f ca="1">SMALL(Einzelschützen[[#All],[Rang Pistole]],B128)</f>
        <v>#NUM!</v>
      </c>
      <c r="D128" s="44" t="e">
        <f ca="1">CONCATENATE(VLOOKUP(C128,Einzelschützen!A:O,7,FALSE),", ",VLOOKUP(C128,Einzelschützen!A:O,6,FALSE))</f>
        <v>#NUM!</v>
      </c>
      <c r="E128" s="44" t="e">
        <f ca="1">VLOOKUP(C128,Einzelschützen!A:O,8,FALSE)</f>
        <v>#NUM!</v>
      </c>
      <c r="F128" s="44" t="e">
        <f ca="1">VLOOKUP(C128,Einzelschützen!A:O,13,FALSE)</f>
        <v>#NUM!</v>
      </c>
      <c r="G128" s="46" t="e">
        <f ca="1">VLOOKUP(C128,Einzelschützen!A:O,9,FALSE)</f>
        <v>#NUM!</v>
      </c>
      <c r="H128" s="46" t="e">
        <f ca="1">VLOOKUP(C128,Einzelschützen!A:O,15,FALSE)</f>
        <v>#NUM!</v>
      </c>
      <c r="I128" s="46" t="e">
        <f ca="1">VLOOKUP(C128,Einzelschützen!A:P,16,FALSE)</f>
        <v>#NUM!</v>
      </c>
    </row>
    <row r="129" spans="2:9" ht="15" x14ac:dyDescent="0.25">
      <c r="B129" s="44">
        <v>9</v>
      </c>
      <c r="C129" s="48" t="e">
        <f ca="1">SMALL(Einzelschützen[[#All],[Rang Pistole]],B129)</f>
        <v>#NUM!</v>
      </c>
      <c r="D129" s="44" t="e">
        <f ca="1">CONCATENATE(VLOOKUP(C129,Einzelschützen!A:O,7,FALSE),", ",VLOOKUP(C129,Einzelschützen!A:O,6,FALSE))</f>
        <v>#NUM!</v>
      </c>
      <c r="E129" s="44" t="e">
        <f ca="1">VLOOKUP(C129,Einzelschützen!A:O,8,FALSE)</f>
        <v>#NUM!</v>
      </c>
      <c r="F129" s="44" t="e">
        <f ca="1">VLOOKUP(C129,Einzelschützen!A:O,13,FALSE)</f>
        <v>#NUM!</v>
      </c>
      <c r="G129" s="46" t="e">
        <f ca="1">VLOOKUP(C129,Einzelschützen!A:O,9,FALSE)</f>
        <v>#NUM!</v>
      </c>
      <c r="H129" s="46" t="e">
        <f ca="1">VLOOKUP(C129,Einzelschützen!A:O,15,FALSE)</f>
        <v>#NUM!</v>
      </c>
      <c r="I129" s="46" t="e">
        <f ca="1">VLOOKUP(C129,Einzelschützen!A:P,16,FALSE)</f>
        <v>#NUM!</v>
      </c>
    </row>
    <row r="130" spans="2:9" ht="15" x14ac:dyDescent="0.25">
      <c r="B130" s="44">
        <v>10</v>
      </c>
      <c r="C130" s="48" t="e">
        <f ca="1">SMALL(Einzelschützen[[#All],[Rang Pistole]],B130)</f>
        <v>#NUM!</v>
      </c>
      <c r="D130" s="44" t="e">
        <f ca="1">CONCATENATE(VLOOKUP(C130,Einzelschützen!A:O,7,FALSE),", ",VLOOKUP(C130,Einzelschützen!A:O,6,FALSE))</f>
        <v>#NUM!</v>
      </c>
      <c r="E130" s="44" t="e">
        <f ca="1">VLOOKUP(C130,Einzelschützen!A:O,8,FALSE)</f>
        <v>#NUM!</v>
      </c>
      <c r="F130" s="44" t="e">
        <f ca="1">VLOOKUP(C130,Einzelschützen!A:O,13,FALSE)</f>
        <v>#NUM!</v>
      </c>
      <c r="G130" s="46" t="e">
        <f ca="1">VLOOKUP(C130,Einzelschützen!A:O,9,FALSE)</f>
        <v>#NUM!</v>
      </c>
      <c r="H130" s="46" t="e">
        <f ca="1">VLOOKUP(C130,Einzelschützen!A:O,15,FALSE)</f>
        <v>#NUM!</v>
      </c>
      <c r="I130" s="46" t="e">
        <f ca="1">VLOOKUP(C130,Einzelschützen!A:P,16,FALSE)</f>
        <v>#NUM!</v>
      </c>
    </row>
    <row r="131" spans="2:9" ht="15" x14ac:dyDescent="0.25">
      <c r="B131" s="44">
        <v>11</v>
      </c>
      <c r="C131" s="48" t="e">
        <f ca="1">SMALL(Einzelschützen[[#All],[Rang Pistole]],B131)</f>
        <v>#NUM!</v>
      </c>
      <c r="D131" s="44" t="e">
        <f ca="1">CONCATENATE(VLOOKUP(C131,Einzelschützen!A:O,7,FALSE),", ",VLOOKUP(C131,Einzelschützen!A:O,6,FALSE))</f>
        <v>#NUM!</v>
      </c>
      <c r="E131" s="44" t="e">
        <f ca="1">VLOOKUP(C131,Einzelschützen!A:O,8,FALSE)</f>
        <v>#NUM!</v>
      </c>
      <c r="F131" s="44" t="e">
        <f ca="1">VLOOKUP(C131,Einzelschützen!A:O,13,FALSE)</f>
        <v>#NUM!</v>
      </c>
      <c r="G131" s="46" t="e">
        <f ca="1">VLOOKUP(C131,Einzelschützen!A:O,9,FALSE)</f>
        <v>#NUM!</v>
      </c>
      <c r="H131" s="46" t="e">
        <f ca="1">VLOOKUP(C131,Einzelschützen!A:O,15,FALSE)</f>
        <v>#NUM!</v>
      </c>
      <c r="I131" s="46" t="e">
        <f ca="1">VLOOKUP(C131,Einzelschützen!A:P,16,FALSE)</f>
        <v>#NUM!</v>
      </c>
    </row>
    <row r="132" spans="2:9" ht="15" x14ac:dyDescent="0.25">
      <c r="B132" s="44">
        <v>12</v>
      </c>
      <c r="C132" s="48" t="e">
        <f ca="1">SMALL(Einzelschützen[[#All],[Rang Pistole]],B132)</f>
        <v>#NUM!</v>
      </c>
      <c r="D132" s="44" t="e">
        <f ca="1">CONCATENATE(VLOOKUP(C132,Einzelschützen!A:O,7,FALSE),", ",VLOOKUP(C132,Einzelschützen!A:O,6,FALSE))</f>
        <v>#NUM!</v>
      </c>
      <c r="E132" s="44" t="e">
        <f ca="1">VLOOKUP(C132,Einzelschützen!A:O,8,FALSE)</f>
        <v>#NUM!</v>
      </c>
      <c r="F132" s="44" t="e">
        <f ca="1">VLOOKUP(C132,Einzelschützen!A:O,13,FALSE)</f>
        <v>#NUM!</v>
      </c>
      <c r="G132" s="46" t="e">
        <f ca="1">VLOOKUP(C132,Einzelschützen!A:O,9,FALSE)</f>
        <v>#NUM!</v>
      </c>
      <c r="H132" s="46" t="e">
        <f ca="1">VLOOKUP(C132,Einzelschützen!A:O,15,FALSE)</f>
        <v>#NUM!</v>
      </c>
      <c r="I132" s="46" t="e">
        <f ca="1">VLOOKUP(C132,Einzelschützen!A:P,16,FALSE)</f>
        <v>#NUM!</v>
      </c>
    </row>
    <row r="133" spans="2:9" ht="15" x14ac:dyDescent="0.25">
      <c r="B133" s="44">
        <v>13</v>
      </c>
      <c r="C133" s="48" t="e">
        <f ca="1">SMALL(Einzelschützen[[#All],[Rang Pistole]],B133)</f>
        <v>#NUM!</v>
      </c>
      <c r="D133" s="44" t="e">
        <f ca="1">CONCATENATE(VLOOKUP(C133,Einzelschützen!A:O,7,FALSE),", ",VLOOKUP(C133,Einzelschützen!A:O,6,FALSE))</f>
        <v>#NUM!</v>
      </c>
      <c r="E133" s="44" t="e">
        <f ca="1">VLOOKUP(C133,Einzelschützen!A:O,8,FALSE)</f>
        <v>#NUM!</v>
      </c>
      <c r="F133" s="44" t="e">
        <f ca="1">VLOOKUP(C133,Einzelschützen!A:O,13,FALSE)</f>
        <v>#NUM!</v>
      </c>
      <c r="G133" s="46" t="e">
        <f ca="1">VLOOKUP(C133,Einzelschützen!A:O,9,FALSE)</f>
        <v>#NUM!</v>
      </c>
      <c r="H133" s="46" t="e">
        <f ca="1">VLOOKUP(C133,Einzelschützen!A:O,15,FALSE)</f>
        <v>#NUM!</v>
      </c>
      <c r="I133" s="46" t="e">
        <f ca="1">VLOOKUP(C133,Einzelschützen!A:P,16,FALSE)</f>
        <v>#NUM!</v>
      </c>
    </row>
    <row r="134" spans="2:9" ht="15" x14ac:dyDescent="0.25">
      <c r="B134" s="44">
        <v>14</v>
      </c>
      <c r="C134" s="48" t="e">
        <f ca="1">SMALL(Einzelschützen[[#All],[Rang Pistole]],B134)</f>
        <v>#NUM!</v>
      </c>
      <c r="D134" s="44" t="e">
        <f ca="1">CONCATENATE(VLOOKUP(C134,Einzelschützen!A:O,7,FALSE),", ",VLOOKUP(C134,Einzelschützen!A:O,6,FALSE))</f>
        <v>#NUM!</v>
      </c>
      <c r="E134" s="44" t="e">
        <f ca="1">VLOOKUP(C134,Einzelschützen!A:O,8,FALSE)</f>
        <v>#NUM!</v>
      </c>
      <c r="F134" s="44" t="e">
        <f ca="1">VLOOKUP(C134,Einzelschützen!A:O,13,FALSE)</f>
        <v>#NUM!</v>
      </c>
      <c r="G134" s="46" t="e">
        <f ca="1">VLOOKUP(C134,Einzelschützen!A:O,9,FALSE)</f>
        <v>#NUM!</v>
      </c>
      <c r="H134" s="46" t="e">
        <f ca="1">VLOOKUP(C134,Einzelschützen!A:O,15,FALSE)</f>
        <v>#NUM!</v>
      </c>
      <c r="I134" s="46" t="e">
        <f ca="1">VLOOKUP(C134,Einzelschützen!A:P,16,FALSE)</f>
        <v>#NUM!</v>
      </c>
    </row>
    <row r="135" spans="2:9" ht="15" x14ac:dyDescent="0.25">
      <c r="B135" s="44">
        <v>15</v>
      </c>
      <c r="C135" s="48" t="e">
        <f ca="1">SMALL(Einzelschützen[[#All],[Rang Pistole]],B135)</f>
        <v>#NUM!</v>
      </c>
      <c r="D135" s="44" t="e">
        <f ca="1">CONCATENATE(VLOOKUP(C135,Einzelschützen!A:O,7,FALSE),", ",VLOOKUP(C135,Einzelschützen!A:O,6,FALSE))</f>
        <v>#NUM!</v>
      </c>
      <c r="E135" s="44" t="e">
        <f ca="1">VLOOKUP(C135,Einzelschützen!A:O,8,FALSE)</f>
        <v>#NUM!</v>
      </c>
      <c r="F135" s="44" t="e">
        <f ca="1">VLOOKUP(C135,Einzelschützen!A:O,13,FALSE)</f>
        <v>#NUM!</v>
      </c>
      <c r="G135" s="46" t="e">
        <f ca="1">VLOOKUP(C135,Einzelschützen!A:O,9,FALSE)</f>
        <v>#NUM!</v>
      </c>
      <c r="H135" s="46" t="e">
        <f ca="1">VLOOKUP(C135,Einzelschützen!A:O,15,FALSE)</f>
        <v>#NUM!</v>
      </c>
      <c r="I135" s="46" t="e">
        <f ca="1">VLOOKUP(C135,Einzelschützen!A:P,16,FALSE)</f>
        <v>#NUM!</v>
      </c>
    </row>
    <row r="136" spans="2:9" ht="15" x14ac:dyDescent="0.25">
      <c r="B136" s="44">
        <v>16</v>
      </c>
      <c r="C136" s="48" t="e">
        <f ca="1">SMALL(Einzelschützen[[#All],[Rang Pistole]],B136)</f>
        <v>#NUM!</v>
      </c>
      <c r="D136" s="44" t="e">
        <f ca="1">CONCATENATE(VLOOKUP(C136,Einzelschützen!A:O,7,FALSE),", ",VLOOKUP(C136,Einzelschützen!A:O,6,FALSE))</f>
        <v>#NUM!</v>
      </c>
      <c r="E136" s="44" t="e">
        <f ca="1">VLOOKUP(C136,Einzelschützen!A:O,8,FALSE)</f>
        <v>#NUM!</v>
      </c>
      <c r="F136" s="44" t="e">
        <f ca="1">VLOOKUP(C136,Einzelschützen!A:O,13,FALSE)</f>
        <v>#NUM!</v>
      </c>
      <c r="G136" s="46" t="e">
        <f ca="1">VLOOKUP(C136,Einzelschützen!A:O,9,FALSE)</f>
        <v>#NUM!</v>
      </c>
      <c r="H136" s="46" t="e">
        <f ca="1">VLOOKUP(C136,Einzelschützen!A:O,15,FALSE)</f>
        <v>#NUM!</v>
      </c>
      <c r="I136" s="46" t="e">
        <f ca="1">VLOOKUP(C136,Einzelschützen!A:P,16,FALSE)</f>
        <v>#NUM!</v>
      </c>
    </row>
    <row r="137" spans="2:9" ht="15" x14ac:dyDescent="0.25">
      <c r="B137" s="44">
        <v>17</v>
      </c>
      <c r="C137" s="48" t="e">
        <f ca="1">SMALL(Einzelschützen[[#All],[Rang Pistole]],B137)</f>
        <v>#NUM!</v>
      </c>
      <c r="D137" s="44" t="e">
        <f ca="1">CONCATENATE(VLOOKUP(C137,Einzelschützen!A:O,7,FALSE),", ",VLOOKUP(C137,Einzelschützen!A:O,6,FALSE))</f>
        <v>#NUM!</v>
      </c>
      <c r="E137" s="44" t="e">
        <f ca="1">VLOOKUP(C137,Einzelschützen!A:O,8,FALSE)</f>
        <v>#NUM!</v>
      </c>
      <c r="F137" s="44" t="e">
        <f ca="1">VLOOKUP(C137,Einzelschützen!A:O,13,FALSE)</f>
        <v>#NUM!</v>
      </c>
      <c r="G137" s="46" t="e">
        <f ca="1">VLOOKUP(C137,Einzelschützen!A:O,9,FALSE)</f>
        <v>#NUM!</v>
      </c>
      <c r="H137" s="46" t="e">
        <f ca="1">VLOOKUP(C137,Einzelschützen!A:O,15,FALSE)</f>
        <v>#NUM!</v>
      </c>
      <c r="I137" s="46" t="e">
        <f ca="1">VLOOKUP(C137,Einzelschützen!A:P,16,FALSE)</f>
        <v>#NUM!</v>
      </c>
    </row>
    <row r="138" spans="2:9" ht="15" x14ac:dyDescent="0.25">
      <c r="B138" s="44">
        <v>18</v>
      </c>
      <c r="C138" s="48" t="e">
        <f ca="1">SMALL(Einzelschützen[[#All],[Rang Pistole]],B138)</f>
        <v>#NUM!</v>
      </c>
      <c r="D138" s="44" t="e">
        <f ca="1">CONCATENATE(VLOOKUP(C138,Einzelschützen!A:O,7,FALSE),", ",VLOOKUP(C138,Einzelschützen!A:O,6,FALSE))</f>
        <v>#NUM!</v>
      </c>
      <c r="E138" s="44" t="e">
        <f ca="1">VLOOKUP(C138,Einzelschützen!A:O,8,FALSE)</f>
        <v>#NUM!</v>
      </c>
      <c r="F138" s="44" t="e">
        <f ca="1">VLOOKUP(C138,Einzelschützen!A:O,13,FALSE)</f>
        <v>#NUM!</v>
      </c>
      <c r="G138" s="46" t="e">
        <f ca="1">VLOOKUP(C138,Einzelschützen!A:O,9,FALSE)</f>
        <v>#NUM!</v>
      </c>
      <c r="H138" s="46" t="e">
        <f ca="1">VLOOKUP(C138,Einzelschützen!A:O,15,FALSE)</f>
        <v>#NUM!</v>
      </c>
      <c r="I138" s="46" t="e">
        <f ca="1">VLOOKUP(C138,Einzelschützen!A:P,16,FALSE)</f>
        <v>#NUM!</v>
      </c>
    </row>
    <row r="139" spans="2:9" ht="15" x14ac:dyDescent="0.25">
      <c r="B139" s="44">
        <v>19</v>
      </c>
      <c r="C139" s="48" t="e">
        <f ca="1">SMALL(Einzelschützen[[#All],[Rang Pistole]],B139)</f>
        <v>#NUM!</v>
      </c>
      <c r="D139" s="44" t="e">
        <f ca="1">CONCATENATE(VLOOKUP(C139,Einzelschützen!A:O,7,FALSE),", ",VLOOKUP(C139,Einzelschützen!A:O,6,FALSE))</f>
        <v>#NUM!</v>
      </c>
      <c r="E139" s="44" t="e">
        <f ca="1">VLOOKUP(C139,Einzelschützen!A:O,8,FALSE)</f>
        <v>#NUM!</v>
      </c>
      <c r="F139" s="44" t="e">
        <f ca="1">VLOOKUP(C139,Einzelschützen!A:O,13,FALSE)</f>
        <v>#NUM!</v>
      </c>
      <c r="G139" s="46" t="e">
        <f ca="1">VLOOKUP(C139,Einzelschützen!A:O,9,FALSE)</f>
        <v>#NUM!</v>
      </c>
      <c r="H139" s="46" t="e">
        <f ca="1">VLOOKUP(C139,Einzelschützen!A:O,15,FALSE)</f>
        <v>#NUM!</v>
      </c>
      <c r="I139" s="46" t="e">
        <f ca="1">VLOOKUP(C139,Einzelschützen!A:P,16,FALSE)</f>
        <v>#NUM!</v>
      </c>
    </row>
    <row r="140" spans="2:9" ht="15" x14ac:dyDescent="0.25">
      <c r="B140" s="44">
        <v>20</v>
      </c>
      <c r="C140" s="48" t="e">
        <f ca="1">SMALL(Einzelschützen[[#All],[Rang Pistole]],B140)</f>
        <v>#NUM!</v>
      </c>
      <c r="D140" s="44" t="e">
        <f ca="1">CONCATENATE(VLOOKUP(C140,Einzelschützen!A:O,7,FALSE),", ",VLOOKUP(C140,Einzelschützen!A:O,6,FALSE))</f>
        <v>#NUM!</v>
      </c>
      <c r="E140" s="44" t="e">
        <f ca="1">VLOOKUP(C140,Einzelschützen!A:O,8,FALSE)</f>
        <v>#NUM!</v>
      </c>
      <c r="F140" s="44" t="e">
        <f ca="1">VLOOKUP(C140,Einzelschützen!A:O,13,FALSE)</f>
        <v>#NUM!</v>
      </c>
      <c r="G140" s="46" t="e">
        <f ca="1">VLOOKUP(C140,Einzelschützen!A:O,9,FALSE)</f>
        <v>#NUM!</v>
      </c>
      <c r="H140" s="46" t="e">
        <f ca="1">VLOOKUP(C140,Einzelschützen!A:O,15,FALSE)</f>
        <v>#NUM!</v>
      </c>
      <c r="I140" s="46" t="e">
        <f ca="1">VLOOKUP(C140,Einzelschützen!A:P,16,FALSE)</f>
        <v>#NUM!</v>
      </c>
    </row>
    <row r="141" spans="2:9" ht="15" x14ac:dyDescent="0.25">
      <c r="B141" s="44">
        <v>21</v>
      </c>
      <c r="C141" s="48" t="e">
        <f ca="1">SMALL(Einzelschützen[[#All],[Rang Pistole]],B141)</f>
        <v>#NUM!</v>
      </c>
      <c r="D141" s="44" t="e">
        <f ca="1">CONCATENATE(VLOOKUP(C141,Einzelschützen!A:O,7,FALSE),", ",VLOOKUP(C141,Einzelschützen!A:O,6,FALSE))</f>
        <v>#NUM!</v>
      </c>
      <c r="E141" s="44" t="e">
        <f ca="1">VLOOKUP(C141,Einzelschützen!A:O,8,FALSE)</f>
        <v>#NUM!</v>
      </c>
      <c r="F141" s="44" t="e">
        <f ca="1">VLOOKUP(C141,Einzelschützen!A:O,13,FALSE)</f>
        <v>#NUM!</v>
      </c>
      <c r="G141" s="46" t="e">
        <f ca="1">VLOOKUP(C141,Einzelschützen!A:O,9,FALSE)</f>
        <v>#NUM!</v>
      </c>
      <c r="H141" s="46" t="e">
        <f ca="1">VLOOKUP(C141,Einzelschützen!A:O,15,FALSE)</f>
        <v>#NUM!</v>
      </c>
      <c r="I141" s="46" t="e">
        <f ca="1">VLOOKUP(C141,Einzelschützen!A:P,16,FALSE)</f>
        <v>#NUM!</v>
      </c>
    </row>
    <row r="142" spans="2:9" ht="15" x14ac:dyDescent="0.25">
      <c r="B142" s="44">
        <v>22</v>
      </c>
      <c r="C142" s="48" t="e">
        <f ca="1">SMALL(Einzelschützen[[#All],[Rang Pistole]],B142)</f>
        <v>#NUM!</v>
      </c>
      <c r="D142" s="44" t="e">
        <f ca="1">CONCATENATE(VLOOKUP(C142,Einzelschützen!A:O,7,FALSE),", ",VLOOKUP(C142,Einzelschützen!A:O,6,FALSE))</f>
        <v>#NUM!</v>
      </c>
      <c r="E142" s="44" t="e">
        <f ca="1">VLOOKUP(C142,Einzelschützen!A:O,8,FALSE)</f>
        <v>#NUM!</v>
      </c>
      <c r="F142" s="44" t="e">
        <f ca="1">VLOOKUP(C142,Einzelschützen!A:O,13,FALSE)</f>
        <v>#NUM!</v>
      </c>
      <c r="G142" s="46" t="e">
        <f ca="1">VLOOKUP(C142,Einzelschützen!A:O,9,FALSE)</f>
        <v>#NUM!</v>
      </c>
      <c r="H142" s="46" t="e">
        <f ca="1">VLOOKUP(C142,Einzelschützen!A:O,15,FALSE)</f>
        <v>#NUM!</v>
      </c>
      <c r="I142" s="46" t="e">
        <f ca="1">VLOOKUP(C142,Einzelschützen!A:P,16,FALSE)</f>
        <v>#NUM!</v>
      </c>
    </row>
    <row r="143" spans="2:9" ht="15" x14ac:dyDescent="0.25">
      <c r="B143" s="44">
        <v>23</v>
      </c>
      <c r="C143" s="48" t="e">
        <f ca="1">SMALL(Einzelschützen[[#All],[Rang Pistole]],B143)</f>
        <v>#NUM!</v>
      </c>
      <c r="D143" s="44" t="e">
        <f ca="1">CONCATENATE(VLOOKUP(C143,Einzelschützen!A:O,7,FALSE),", ",VLOOKUP(C143,Einzelschützen!A:O,6,FALSE))</f>
        <v>#NUM!</v>
      </c>
      <c r="E143" s="44" t="e">
        <f ca="1">VLOOKUP(C143,Einzelschützen!A:O,8,FALSE)</f>
        <v>#NUM!</v>
      </c>
      <c r="F143" s="44" t="e">
        <f ca="1">VLOOKUP(C143,Einzelschützen!A:O,13,FALSE)</f>
        <v>#NUM!</v>
      </c>
      <c r="G143" s="46" t="e">
        <f ca="1">VLOOKUP(C143,Einzelschützen!A:O,9,FALSE)</f>
        <v>#NUM!</v>
      </c>
      <c r="H143" s="46" t="e">
        <f ca="1">VLOOKUP(C143,Einzelschützen!A:O,15,FALSE)</f>
        <v>#NUM!</v>
      </c>
      <c r="I143" s="46" t="e">
        <f ca="1">VLOOKUP(C143,Einzelschützen!A:P,16,FALSE)</f>
        <v>#NUM!</v>
      </c>
    </row>
    <row r="144" spans="2:9" ht="15" x14ac:dyDescent="0.25">
      <c r="B144" s="44">
        <v>24</v>
      </c>
      <c r="C144" s="48" t="e">
        <f ca="1">SMALL(Einzelschützen[[#All],[Rang Pistole]],B144)</f>
        <v>#NUM!</v>
      </c>
      <c r="D144" s="44" t="e">
        <f ca="1">CONCATENATE(VLOOKUP(C144,Einzelschützen!A:O,7,FALSE),", ",VLOOKUP(C144,Einzelschützen!A:O,6,FALSE))</f>
        <v>#NUM!</v>
      </c>
      <c r="E144" s="44" t="e">
        <f ca="1">VLOOKUP(C144,Einzelschützen!A:O,8,FALSE)</f>
        <v>#NUM!</v>
      </c>
      <c r="F144" s="44" t="e">
        <f ca="1">VLOOKUP(C144,Einzelschützen!A:O,13,FALSE)</f>
        <v>#NUM!</v>
      </c>
      <c r="G144" s="46" t="e">
        <f ca="1">VLOOKUP(C144,Einzelschützen!A:O,9,FALSE)</f>
        <v>#NUM!</v>
      </c>
      <c r="H144" s="46" t="e">
        <f ca="1">VLOOKUP(C144,Einzelschützen!A:O,15,FALSE)</f>
        <v>#NUM!</v>
      </c>
      <c r="I144" s="46" t="e">
        <f ca="1">VLOOKUP(C144,Einzelschützen!A:P,16,FALSE)</f>
        <v>#NUM!</v>
      </c>
    </row>
    <row r="145" spans="2:9" ht="15" x14ac:dyDescent="0.25">
      <c r="B145" s="44">
        <v>25</v>
      </c>
      <c r="C145" s="48" t="e">
        <f ca="1">SMALL(Einzelschützen[[#All],[Rang Pistole]],B145)</f>
        <v>#NUM!</v>
      </c>
      <c r="D145" s="44" t="e">
        <f ca="1">CONCATENATE(VLOOKUP(C145,Einzelschützen!A:O,7,FALSE),", ",VLOOKUP(C145,Einzelschützen!A:O,6,FALSE))</f>
        <v>#NUM!</v>
      </c>
      <c r="E145" s="44" t="e">
        <f ca="1">VLOOKUP(C145,Einzelschützen!A:O,8,FALSE)</f>
        <v>#NUM!</v>
      </c>
      <c r="F145" s="44" t="e">
        <f ca="1">VLOOKUP(C145,Einzelschützen!A:O,13,FALSE)</f>
        <v>#NUM!</v>
      </c>
      <c r="G145" s="46" t="e">
        <f ca="1">VLOOKUP(C145,Einzelschützen!A:O,9,FALSE)</f>
        <v>#NUM!</v>
      </c>
      <c r="H145" s="46" t="e">
        <f ca="1">VLOOKUP(C145,Einzelschützen!A:O,15,FALSE)</f>
        <v>#NUM!</v>
      </c>
      <c r="I145" s="46" t="e">
        <f ca="1">VLOOKUP(C145,Einzelschützen!A:P,16,FALSE)</f>
        <v>#NUM!</v>
      </c>
    </row>
    <row r="146" spans="2:9" ht="15" x14ac:dyDescent="0.25">
      <c r="B146" s="44">
        <v>26</v>
      </c>
      <c r="C146" s="48" t="e">
        <f ca="1">SMALL(Einzelschützen[[#All],[Rang Pistole]],B146)</f>
        <v>#NUM!</v>
      </c>
      <c r="D146" s="44" t="e">
        <f ca="1">CONCATENATE(VLOOKUP(C146,Einzelschützen!A:O,7,FALSE),", ",VLOOKUP(C146,Einzelschützen!A:O,6,FALSE))</f>
        <v>#NUM!</v>
      </c>
      <c r="E146" s="44" t="e">
        <f ca="1">VLOOKUP(C146,Einzelschützen!A:O,8,FALSE)</f>
        <v>#NUM!</v>
      </c>
      <c r="F146" s="44" t="e">
        <f ca="1">VLOOKUP(C146,Einzelschützen!A:O,13,FALSE)</f>
        <v>#NUM!</v>
      </c>
      <c r="G146" s="46" t="e">
        <f ca="1">VLOOKUP(C146,Einzelschützen!A:O,9,FALSE)</f>
        <v>#NUM!</v>
      </c>
      <c r="H146" s="46" t="e">
        <f ca="1">VLOOKUP(C146,Einzelschützen!A:O,15,FALSE)</f>
        <v>#NUM!</v>
      </c>
      <c r="I146" s="46" t="e">
        <f ca="1">VLOOKUP(C146,Einzelschützen!A:P,16,FALSE)</f>
        <v>#NUM!</v>
      </c>
    </row>
    <row r="147" spans="2:9" ht="15" x14ac:dyDescent="0.25">
      <c r="B147" s="44">
        <v>27</v>
      </c>
      <c r="C147" s="48" t="e">
        <f ca="1">SMALL(Einzelschützen[[#All],[Rang Pistole]],B147)</f>
        <v>#NUM!</v>
      </c>
      <c r="D147" s="44" t="e">
        <f ca="1">CONCATENATE(VLOOKUP(C147,Einzelschützen!A:O,7,FALSE),", ",VLOOKUP(C147,Einzelschützen!A:O,6,FALSE))</f>
        <v>#NUM!</v>
      </c>
      <c r="E147" s="44" t="e">
        <f ca="1">VLOOKUP(C147,Einzelschützen!A:O,8,FALSE)</f>
        <v>#NUM!</v>
      </c>
      <c r="F147" s="44" t="e">
        <f ca="1">VLOOKUP(C147,Einzelschützen!A:O,13,FALSE)</f>
        <v>#NUM!</v>
      </c>
      <c r="G147" s="46" t="e">
        <f ca="1">VLOOKUP(C147,Einzelschützen!A:O,9,FALSE)</f>
        <v>#NUM!</v>
      </c>
      <c r="H147" s="46" t="e">
        <f ca="1">VLOOKUP(C147,Einzelschützen!A:O,15,FALSE)</f>
        <v>#NUM!</v>
      </c>
      <c r="I147" s="46" t="e">
        <f ca="1">VLOOKUP(C147,Einzelschützen!A:P,16,FALSE)</f>
        <v>#NUM!</v>
      </c>
    </row>
    <row r="148" spans="2:9" ht="15" x14ac:dyDescent="0.25">
      <c r="B148" s="44">
        <v>28</v>
      </c>
      <c r="C148" s="48" t="e">
        <f ca="1">SMALL(Einzelschützen[[#All],[Rang Pistole]],B148)</f>
        <v>#NUM!</v>
      </c>
      <c r="D148" s="44" t="e">
        <f ca="1">CONCATENATE(VLOOKUP(C148,Einzelschützen!A:O,7,FALSE),", ",VLOOKUP(C148,Einzelschützen!A:O,6,FALSE))</f>
        <v>#NUM!</v>
      </c>
      <c r="E148" s="44" t="e">
        <f ca="1">VLOOKUP(C148,Einzelschützen!A:O,8,FALSE)</f>
        <v>#NUM!</v>
      </c>
      <c r="F148" s="44" t="e">
        <f ca="1">VLOOKUP(C148,Einzelschützen!A:O,13,FALSE)</f>
        <v>#NUM!</v>
      </c>
      <c r="G148" s="46" t="e">
        <f ca="1">VLOOKUP(C148,Einzelschützen!A:O,9,FALSE)</f>
        <v>#NUM!</v>
      </c>
      <c r="H148" s="46" t="e">
        <f ca="1">VLOOKUP(C148,Einzelschützen!A:O,15,FALSE)</f>
        <v>#NUM!</v>
      </c>
      <c r="I148" s="46" t="e">
        <f ca="1">VLOOKUP(C148,Einzelschützen!A:P,16,FALSE)</f>
        <v>#NUM!</v>
      </c>
    </row>
    <row r="149" spans="2:9" ht="15" x14ac:dyDescent="0.25">
      <c r="B149" s="44">
        <v>29</v>
      </c>
      <c r="C149" s="48" t="e">
        <f ca="1">SMALL(Einzelschützen[[#All],[Rang Pistole]],B149)</f>
        <v>#NUM!</v>
      </c>
      <c r="D149" s="44" t="e">
        <f ca="1">CONCATENATE(VLOOKUP(C149,Einzelschützen!A:O,7,FALSE),", ",VLOOKUP(C149,Einzelschützen!A:O,6,FALSE))</f>
        <v>#NUM!</v>
      </c>
      <c r="E149" s="44" t="e">
        <f ca="1">VLOOKUP(C149,Einzelschützen!A:O,8,FALSE)</f>
        <v>#NUM!</v>
      </c>
      <c r="F149" s="44" t="e">
        <f ca="1">VLOOKUP(C149,Einzelschützen!A:O,13,FALSE)</f>
        <v>#NUM!</v>
      </c>
      <c r="G149" s="46" t="e">
        <f ca="1">VLOOKUP(C149,Einzelschützen!A:O,9,FALSE)</f>
        <v>#NUM!</v>
      </c>
      <c r="H149" s="46" t="e">
        <f ca="1">VLOOKUP(C149,Einzelschützen!A:O,15,FALSE)</f>
        <v>#NUM!</v>
      </c>
      <c r="I149" s="46" t="e">
        <f ca="1">VLOOKUP(C149,Einzelschützen!A:P,16,FALSE)</f>
        <v>#NUM!</v>
      </c>
    </row>
    <row r="150" spans="2:9" ht="15" x14ac:dyDescent="0.25">
      <c r="B150" s="44">
        <v>30</v>
      </c>
      <c r="C150" s="48" t="e">
        <f ca="1">SMALL(Einzelschützen[[#All],[Rang Pistole]],B150)</f>
        <v>#NUM!</v>
      </c>
      <c r="D150" s="44" t="e">
        <f ca="1">CONCATENATE(VLOOKUP(C150,Einzelschützen!A:O,7,FALSE),", ",VLOOKUP(C150,Einzelschützen!A:O,6,FALSE))</f>
        <v>#NUM!</v>
      </c>
      <c r="E150" s="44" t="e">
        <f ca="1">VLOOKUP(C150,Einzelschützen!A:O,8,FALSE)</f>
        <v>#NUM!</v>
      </c>
      <c r="F150" s="44" t="e">
        <f ca="1">VLOOKUP(C150,Einzelschützen!A:O,13,FALSE)</f>
        <v>#NUM!</v>
      </c>
      <c r="G150" s="46" t="e">
        <f ca="1">VLOOKUP(C150,Einzelschützen!A:O,9,FALSE)</f>
        <v>#NUM!</v>
      </c>
      <c r="H150" s="46" t="e">
        <f ca="1">VLOOKUP(C150,Einzelschützen!A:O,15,FALSE)</f>
        <v>#NUM!</v>
      </c>
      <c r="I150" s="46" t="e">
        <f ca="1">VLOOKUP(C150,Einzelschützen!A:P,16,FALSE)</f>
        <v>#NUM!</v>
      </c>
    </row>
    <row r="151" spans="2:9" ht="15" x14ac:dyDescent="0.25">
      <c r="B151" s="44">
        <v>31</v>
      </c>
      <c r="C151" s="48" t="e">
        <f ca="1">SMALL(Einzelschützen[[#All],[Rang Pistole]],B151)</f>
        <v>#NUM!</v>
      </c>
      <c r="D151" s="44" t="e">
        <f ca="1">CONCATENATE(VLOOKUP(C151,Einzelschützen!A:O,7,FALSE),", ",VLOOKUP(C151,Einzelschützen!A:O,6,FALSE))</f>
        <v>#NUM!</v>
      </c>
      <c r="E151" s="44" t="e">
        <f ca="1">VLOOKUP(C151,Einzelschützen!A:O,8,FALSE)</f>
        <v>#NUM!</v>
      </c>
      <c r="F151" s="44" t="e">
        <f ca="1">VLOOKUP(C151,Einzelschützen!A:O,13,FALSE)</f>
        <v>#NUM!</v>
      </c>
      <c r="G151" s="46" t="e">
        <f ca="1">VLOOKUP(C151,Einzelschützen!A:O,9,FALSE)</f>
        <v>#NUM!</v>
      </c>
      <c r="H151" s="46" t="e">
        <f ca="1">VLOOKUP(C151,Einzelschützen!A:O,15,FALSE)</f>
        <v>#NUM!</v>
      </c>
      <c r="I151" s="46" t="e">
        <f ca="1">VLOOKUP(C151,Einzelschützen!A:P,16,FALSE)</f>
        <v>#NUM!</v>
      </c>
    </row>
    <row r="152" spans="2:9" ht="15" x14ac:dyDescent="0.25">
      <c r="B152" s="44">
        <v>32</v>
      </c>
      <c r="C152" s="48" t="e">
        <f ca="1">SMALL(Einzelschützen[[#All],[Rang Pistole]],B152)</f>
        <v>#NUM!</v>
      </c>
      <c r="D152" s="44" t="e">
        <f ca="1">CONCATENATE(VLOOKUP(C152,Einzelschützen!A:O,7,FALSE),", ",VLOOKUP(C152,Einzelschützen!A:O,6,FALSE))</f>
        <v>#NUM!</v>
      </c>
      <c r="E152" s="44" t="e">
        <f ca="1">VLOOKUP(C152,Einzelschützen!A:O,8,FALSE)</f>
        <v>#NUM!</v>
      </c>
      <c r="F152" s="44" t="e">
        <f ca="1">VLOOKUP(C152,Einzelschützen!A:O,13,FALSE)</f>
        <v>#NUM!</v>
      </c>
      <c r="G152" s="46" t="e">
        <f ca="1">VLOOKUP(C152,Einzelschützen!A:O,9,FALSE)</f>
        <v>#NUM!</v>
      </c>
      <c r="H152" s="46" t="e">
        <f ca="1">VLOOKUP(C152,Einzelschützen!A:O,15,FALSE)</f>
        <v>#NUM!</v>
      </c>
      <c r="I152" s="46" t="e">
        <f ca="1">VLOOKUP(C152,Einzelschützen!A:P,16,FALSE)</f>
        <v>#NUM!</v>
      </c>
    </row>
  </sheetData>
  <sheetProtection algorithmName="SHA-512" hashValue="/L4vii7PXey722W0CDb5ZPPoXp/nlOmU4aamXORG7RERf1SS/Rg+rfR9JLd5dKOt/h+wX44h7TaaW60IGE9r4Q==" saltValue="tyGftOjFIX2FXASutjlgAg==" spinCount="100000" sheet="1" selectLockedCells="1" selectUnlockedCells="1"/>
  <mergeCells count="16">
    <mergeCell ref="B116:I116"/>
    <mergeCell ref="B117:I117"/>
    <mergeCell ref="B118:I118"/>
    <mergeCell ref="C119:I119"/>
    <mergeCell ref="C81:I81"/>
    <mergeCell ref="B2:I2"/>
    <mergeCell ref="B4:I4"/>
    <mergeCell ref="B3:I3"/>
    <mergeCell ref="B40:I40"/>
    <mergeCell ref="B41:I41"/>
    <mergeCell ref="C5:I5"/>
    <mergeCell ref="B78:I78"/>
    <mergeCell ref="B79:I79"/>
    <mergeCell ref="B42:I42"/>
    <mergeCell ref="B80:I80"/>
    <mergeCell ref="C43:I43"/>
  </mergeCells>
  <conditionalFormatting sqref="B7:I38">
    <cfRule type="expression" dxfId="4" priority="10">
      <formula>ERROR.TYPE($I7)</formula>
    </cfRule>
  </conditionalFormatting>
  <conditionalFormatting sqref="B45:I76">
    <cfRule type="expression" dxfId="3" priority="3">
      <formula>ERROR.TYPE($I45)</formula>
    </cfRule>
  </conditionalFormatting>
  <conditionalFormatting sqref="B83:I114">
    <cfRule type="expression" dxfId="2" priority="2">
      <formula>ERROR.TYPE($I83)</formula>
    </cfRule>
  </conditionalFormatting>
  <conditionalFormatting sqref="B121:I152">
    <cfRule type="expression" dxfId="1" priority="1">
      <formula>ERROR.TYPE($I121)</formula>
    </cfRule>
  </conditionalFormatting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rowBreaks count="3" manualBreakCount="3">
    <brk id="39" min="1" max="8" man="1"/>
    <brk id="77" min="1" max="8" man="1"/>
    <brk id="115" min="1" max="8" man="1"/>
  </rowBreaks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B1:G145"/>
  <sheetViews>
    <sheetView showGridLines="0" showRowColHeaders="0" showZeros="0" showOutlineSymbols="0" zoomScaleNormal="100" workbookViewId="0">
      <selection activeCell="E10" sqref="E10"/>
    </sheetView>
  </sheetViews>
  <sheetFormatPr baseColWidth="10" defaultRowHeight="13.2" x14ac:dyDescent="0.25"/>
  <cols>
    <col min="2" max="2" width="26" bestFit="1" customWidth="1"/>
    <col min="3" max="3" width="10" customWidth="1"/>
    <col min="4" max="4" width="11.88671875" bestFit="1" customWidth="1"/>
    <col min="5" max="5" width="13.109375" customWidth="1"/>
    <col min="7" max="7" width="14.44140625" customWidth="1"/>
  </cols>
  <sheetData>
    <row r="1" spans="2:7" ht="15.6" x14ac:dyDescent="0.3">
      <c r="B1" s="17" t="s">
        <v>0</v>
      </c>
      <c r="C1" s="17" t="s">
        <v>129</v>
      </c>
      <c r="D1" s="17" t="s">
        <v>4</v>
      </c>
      <c r="E1" s="50" t="s">
        <v>5</v>
      </c>
      <c r="F1" s="17" t="s">
        <v>6</v>
      </c>
    </row>
    <row r="2" spans="2:7" x14ac:dyDescent="0.25">
      <c r="B2" s="51">
        <f>Gau_1</f>
        <v>0</v>
      </c>
      <c r="C2" s="51" t="s">
        <v>7</v>
      </c>
      <c r="D2" s="16">
        <f ca="1">Mannschaftsmeldung!F14</f>
        <v>0</v>
      </c>
      <c r="E2" s="52">
        <f ca="1">Mannschaftsmeldung!F24</f>
        <v>0</v>
      </c>
      <c r="F2" s="51">
        <f ca="1">Mannschaftsmeldung!F5</f>
        <v>0</v>
      </c>
    </row>
    <row r="3" spans="2:7" x14ac:dyDescent="0.25">
      <c r="B3" s="51">
        <f>Gau_2</f>
        <v>0</v>
      </c>
      <c r="C3" s="51" t="s">
        <v>7</v>
      </c>
      <c r="D3" s="16">
        <f ca="1">Mannschaftsmeldung!I14</f>
        <v>0</v>
      </c>
      <c r="E3" s="52">
        <f ca="1">Mannschaftsmeldung!I24</f>
        <v>0</v>
      </c>
      <c r="F3" s="51">
        <f ca="1">Mannschaftsmeldung!I5</f>
        <v>0</v>
      </c>
    </row>
    <row r="4" spans="2:7" x14ac:dyDescent="0.25">
      <c r="B4" s="51">
        <f>Gau_1</f>
        <v>0</v>
      </c>
      <c r="C4" s="51" t="s">
        <v>8</v>
      </c>
      <c r="D4" s="16">
        <f ca="1">Mannschaftsmeldung!F39</f>
        <v>0</v>
      </c>
      <c r="E4" s="52">
        <f ca="1">Mannschaftsmeldung!F49</f>
        <v>0</v>
      </c>
      <c r="F4" s="51">
        <f ca="1">Mannschaftsmeldung!F30</f>
        <v>0</v>
      </c>
    </row>
    <row r="5" spans="2:7" x14ac:dyDescent="0.25">
      <c r="B5" s="51">
        <f>Gau_2</f>
        <v>0</v>
      </c>
      <c r="C5" s="51" t="s">
        <v>8</v>
      </c>
      <c r="D5" s="16">
        <f ca="1">Mannschaftsmeldung!I39</f>
        <v>0</v>
      </c>
      <c r="E5" s="52">
        <f ca="1">Mannschaftsmeldung!I49</f>
        <v>0</v>
      </c>
      <c r="F5" s="51">
        <f ca="1">Mannschaftsmeldung!I30</f>
        <v>0</v>
      </c>
    </row>
    <row r="6" spans="2:7" x14ac:dyDescent="0.25">
      <c r="B6" s="51">
        <f>Gau_1</f>
        <v>0</v>
      </c>
      <c r="C6" s="51" t="s">
        <v>44</v>
      </c>
      <c r="D6" s="16">
        <f ca="1">Mannschaftsmeldung!F64</f>
        <v>0</v>
      </c>
      <c r="E6" s="52">
        <f ca="1">Mannschaftsmeldung!F74</f>
        <v>0</v>
      </c>
      <c r="F6" s="51">
        <f ca="1">Mannschaftsmeldung!F55</f>
        <v>0</v>
      </c>
    </row>
    <row r="7" spans="2:7" x14ac:dyDescent="0.25">
      <c r="B7" s="51">
        <f>Gau_2</f>
        <v>0</v>
      </c>
      <c r="C7" s="51" t="s">
        <v>44</v>
      </c>
      <c r="D7" s="16">
        <f ca="1">Mannschaftsmeldung!I64</f>
        <v>0</v>
      </c>
      <c r="E7" s="52">
        <f ca="1">Mannschaftsmeldung!I74</f>
        <v>0</v>
      </c>
      <c r="F7" s="51">
        <f ca="1">Mannschaftsmeldung!I55</f>
        <v>0</v>
      </c>
    </row>
    <row r="8" spans="2:7" x14ac:dyDescent="0.25">
      <c r="B8" s="51">
        <f>Gau_1</f>
        <v>0</v>
      </c>
      <c r="C8" s="51" t="s">
        <v>134</v>
      </c>
      <c r="D8" s="16">
        <f ca="1">Mannschaftsmeldung!F86</f>
        <v>0</v>
      </c>
      <c r="E8" s="52">
        <f ca="1">Mannschaftsmeldung!F93</f>
        <v>0</v>
      </c>
      <c r="F8" s="51">
        <f ca="1">Mannschaftsmeldung!F80</f>
        <v>0</v>
      </c>
    </row>
    <row r="9" spans="2:7" x14ac:dyDescent="0.25">
      <c r="B9" s="51">
        <f>Gau_2</f>
        <v>0</v>
      </c>
      <c r="C9" s="51" t="s">
        <v>134</v>
      </c>
      <c r="D9" s="16">
        <f ca="1">Mannschaftsmeldung!I86</f>
        <v>0</v>
      </c>
      <c r="E9" s="52">
        <f ca="1">Mannschaftsmeldung!I93</f>
        <v>0</v>
      </c>
      <c r="F9" s="51">
        <f ca="1">Mannschaftsmeldung!I80</f>
        <v>0</v>
      </c>
    </row>
    <row r="11" spans="2:7" ht="15.6" x14ac:dyDescent="0.3">
      <c r="B11" s="82" t="s">
        <v>20</v>
      </c>
      <c r="C11" s="83"/>
      <c r="D11" s="83"/>
      <c r="E11" s="83"/>
      <c r="F11" s="83"/>
      <c r="G11" s="84"/>
    </row>
    <row r="12" spans="2:7" ht="15.6" x14ac:dyDescent="0.3">
      <c r="B12" s="53" t="s">
        <v>1</v>
      </c>
      <c r="C12" s="53" t="s">
        <v>3</v>
      </c>
      <c r="D12" s="54" t="s">
        <v>4</v>
      </c>
      <c r="E12" s="54" t="s">
        <v>5</v>
      </c>
      <c r="F12" s="53" t="s">
        <v>6</v>
      </c>
      <c r="G12" s="53" t="s">
        <v>0</v>
      </c>
    </row>
    <row r="13" spans="2:7" x14ac:dyDescent="0.25">
      <c r="B13" s="55" t="str">
        <f ca="1">IFERROR(Einzelmeldung!D7,"")</f>
        <v/>
      </c>
      <c r="C13" s="55" t="str">
        <f ca="1">IFERROR(Einzelmeldung!E7,"")</f>
        <v/>
      </c>
      <c r="D13" s="55" t="str">
        <f ca="1">IFERROR(Einzelmeldung!G7,"")</f>
        <v/>
      </c>
      <c r="E13" s="55" t="str">
        <f ca="1">IFERROR(Einzelmeldung!H7,"")</f>
        <v/>
      </c>
      <c r="F13" s="55" t="str">
        <f ca="1">IFERROR(Einzelmeldung!I7,"")</f>
        <v/>
      </c>
      <c r="G13" s="55" t="str">
        <f ca="1">IFERROR(VLOOKUP(Einzelmeldung!F7,Datenherkunft!$B$1:$C$22,2,FALSE),"")</f>
        <v/>
      </c>
    </row>
    <row r="14" spans="2:7" x14ac:dyDescent="0.25">
      <c r="B14" s="55" t="str">
        <f ca="1">IFERROR(Einzelmeldung!D8,"")</f>
        <v/>
      </c>
      <c r="C14" s="55" t="str">
        <f ca="1">IFERROR(Einzelmeldung!E8,"")</f>
        <v/>
      </c>
      <c r="D14" s="55" t="str">
        <f ca="1">IFERROR(Einzelmeldung!G8,"")</f>
        <v/>
      </c>
      <c r="E14" s="55" t="str">
        <f ca="1">IFERROR(Einzelmeldung!H8,"")</f>
        <v/>
      </c>
      <c r="F14" s="55" t="str">
        <f ca="1">IFERROR(Einzelmeldung!I8,"")</f>
        <v/>
      </c>
      <c r="G14" s="55" t="str">
        <f ca="1">IFERROR(VLOOKUP(Einzelmeldung!F8,Datenherkunft!$B$1:$C$22,2,FALSE),"")</f>
        <v/>
      </c>
    </row>
    <row r="15" spans="2:7" x14ac:dyDescent="0.25">
      <c r="B15" s="55" t="str">
        <f ca="1">IFERROR(Einzelmeldung!D9,"")</f>
        <v/>
      </c>
      <c r="C15" s="55" t="str">
        <f ca="1">IFERROR(Einzelmeldung!E9,"")</f>
        <v/>
      </c>
      <c r="D15" s="55" t="str">
        <f ca="1">IFERROR(Einzelmeldung!G9,"")</f>
        <v/>
      </c>
      <c r="E15" s="55" t="str">
        <f ca="1">IFERROR(Einzelmeldung!H9,"")</f>
        <v/>
      </c>
      <c r="F15" s="55" t="str">
        <f ca="1">IFERROR(Einzelmeldung!I9,"")</f>
        <v/>
      </c>
      <c r="G15" s="55" t="str">
        <f ca="1">IFERROR(VLOOKUP(Einzelmeldung!F9,Datenherkunft!$B$1:$C$22,2,FALSE),"")</f>
        <v/>
      </c>
    </row>
    <row r="16" spans="2:7" x14ac:dyDescent="0.25">
      <c r="B16" s="55" t="str">
        <f ca="1">IFERROR(Einzelmeldung!D10,"")</f>
        <v/>
      </c>
      <c r="C16" s="55" t="str">
        <f ca="1">IFERROR(Einzelmeldung!E10,"")</f>
        <v/>
      </c>
      <c r="D16" s="55" t="str">
        <f ca="1">IFERROR(Einzelmeldung!G10,"")</f>
        <v/>
      </c>
      <c r="E16" s="55" t="str">
        <f ca="1">IFERROR(Einzelmeldung!H10,"")</f>
        <v/>
      </c>
      <c r="F16" s="55" t="str">
        <f ca="1">IFERROR(Einzelmeldung!I10,"")</f>
        <v/>
      </c>
      <c r="G16" s="55" t="str">
        <f ca="1">IFERROR(VLOOKUP(Einzelmeldung!F10,Datenherkunft!$B$1:$C$22,2,FALSE),"")</f>
        <v/>
      </c>
    </row>
    <row r="17" spans="2:7" x14ac:dyDescent="0.25">
      <c r="B17" s="55" t="str">
        <f ca="1">IFERROR(Einzelmeldung!D11,"")</f>
        <v/>
      </c>
      <c r="C17" s="55" t="str">
        <f ca="1">IFERROR(Einzelmeldung!E11,"")</f>
        <v/>
      </c>
      <c r="D17" s="55" t="str">
        <f ca="1">IFERROR(Einzelmeldung!G11,"")</f>
        <v/>
      </c>
      <c r="E17" s="55" t="str">
        <f ca="1">IFERROR(Einzelmeldung!H11,"")</f>
        <v/>
      </c>
      <c r="F17" s="55" t="str">
        <f ca="1">IFERROR(Einzelmeldung!I11,"")</f>
        <v/>
      </c>
      <c r="G17" s="55" t="str">
        <f ca="1">IFERROR(VLOOKUP(Einzelmeldung!F11,Datenherkunft!$B$1:$C$22,2,FALSE),"")</f>
        <v/>
      </c>
    </row>
    <row r="18" spans="2:7" x14ac:dyDescent="0.25">
      <c r="B18" s="55" t="str">
        <f ca="1">IFERROR(Einzelmeldung!D12,"")</f>
        <v/>
      </c>
      <c r="C18" s="55" t="str">
        <f ca="1">IFERROR(Einzelmeldung!E12,"")</f>
        <v/>
      </c>
      <c r="D18" s="55" t="str">
        <f ca="1">IFERROR(Einzelmeldung!G12,"")</f>
        <v/>
      </c>
      <c r="E18" s="55" t="str">
        <f ca="1">IFERROR(Einzelmeldung!H12,"")</f>
        <v/>
      </c>
      <c r="F18" s="55" t="str">
        <f ca="1">IFERROR(Einzelmeldung!I12,"")</f>
        <v/>
      </c>
      <c r="G18" s="55" t="str">
        <f ca="1">IFERROR(VLOOKUP(Einzelmeldung!F12,Datenherkunft!$B$1:$C$22,2,FALSE),"")</f>
        <v/>
      </c>
    </row>
    <row r="19" spans="2:7" x14ac:dyDescent="0.25">
      <c r="B19" s="55" t="str">
        <f ca="1">IFERROR(Einzelmeldung!D13,"")</f>
        <v/>
      </c>
      <c r="C19" s="55" t="str">
        <f ca="1">IFERROR(Einzelmeldung!E13,"")</f>
        <v/>
      </c>
      <c r="D19" s="55" t="str">
        <f ca="1">IFERROR(Einzelmeldung!G13,"")</f>
        <v/>
      </c>
      <c r="E19" s="55" t="str">
        <f ca="1">IFERROR(Einzelmeldung!H13,"")</f>
        <v/>
      </c>
      <c r="F19" s="55" t="str">
        <f ca="1">IFERROR(Einzelmeldung!I13,"")</f>
        <v/>
      </c>
      <c r="G19" s="55" t="str">
        <f ca="1">IFERROR(VLOOKUP(Einzelmeldung!F13,Datenherkunft!$B$1:$C$22,2,FALSE),"")</f>
        <v/>
      </c>
    </row>
    <row r="20" spans="2:7" x14ac:dyDescent="0.25">
      <c r="B20" s="55" t="str">
        <f ca="1">IFERROR(Einzelmeldung!D14,"")</f>
        <v/>
      </c>
      <c r="C20" s="55" t="str">
        <f ca="1">IFERROR(Einzelmeldung!E14,"")</f>
        <v/>
      </c>
      <c r="D20" s="55" t="str">
        <f ca="1">IFERROR(Einzelmeldung!G14,"")</f>
        <v/>
      </c>
      <c r="E20" s="55" t="str">
        <f ca="1">IFERROR(Einzelmeldung!H14,"")</f>
        <v/>
      </c>
      <c r="F20" s="55" t="str">
        <f ca="1">IFERROR(Einzelmeldung!I14,"")</f>
        <v/>
      </c>
      <c r="G20" s="55" t="str">
        <f ca="1">IFERROR(VLOOKUP(Einzelmeldung!F14,Datenherkunft!$B$1:$C$22,2,FALSE),"")</f>
        <v/>
      </c>
    </row>
    <row r="21" spans="2:7" x14ac:dyDescent="0.25">
      <c r="B21" s="55" t="str">
        <f ca="1">IFERROR(Einzelmeldung!D15,"")</f>
        <v/>
      </c>
      <c r="C21" s="55" t="str">
        <f ca="1">IFERROR(Einzelmeldung!E15,"")</f>
        <v/>
      </c>
      <c r="D21" s="55" t="str">
        <f ca="1">IFERROR(Einzelmeldung!G15,"")</f>
        <v/>
      </c>
      <c r="E21" s="55" t="str">
        <f ca="1">IFERROR(Einzelmeldung!H15,"")</f>
        <v/>
      </c>
      <c r="F21" s="55" t="str">
        <f ca="1">IFERROR(Einzelmeldung!I15,"")</f>
        <v/>
      </c>
      <c r="G21" s="55" t="str">
        <f ca="1">IFERROR(VLOOKUP(Einzelmeldung!F15,Datenherkunft!$B$1:$C$22,2,FALSE),"")</f>
        <v/>
      </c>
    </row>
    <row r="22" spans="2:7" x14ac:dyDescent="0.25">
      <c r="B22" s="55" t="str">
        <f ca="1">IFERROR(Einzelmeldung!D16,"")</f>
        <v/>
      </c>
      <c r="C22" s="55" t="str">
        <f ca="1">IFERROR(Einzelmeldung!E16,"")</f>
        <v/>
      </c>
      <c r="D22" s="55" t="str">
        <f ca="1">IFERROR(Einzelmeldung!G16,"")</f>
        <v/>
      </c>
      <c r="E22" s="55" t="str">
        <f ca="1">IFERROR(Einzelmeldung!H16,"")</f>
        <v/>
      </c>
      <c r="F22" s="55" t="str">
        <f ca="1">IFERROR(Einzelmeldung!I16,"")</f>
        <v/>
      </c>
      <c r="G22" s="55" t="str">
        <f ca="1">IFERROR(VLOOKUP(Einzelmeldung!F16,Datenherkunft!$B$1:$C$22,2,FALSE),"")</f>
        <v/>
      </c>
    </row>
    <row r="23" spans="2:7" x14ac:dyDescent="0.25">
      <c r="B23" s="55" t="str">
        <f ca="1">IFERROR(Einzelmeldung!D17,"")</f>
        <v/>
      </c>
      <c r="C23" s="55" t="str">
        <f ca="1">IFERROR(Einzelmeldung!E17,"")</f>
        <v/>
      </c>
      <c r="D23" s="55" t="str">
        <f ca="1">IFERROR(Einzelmeldung!G17,"")</f>
        <v/>
      </c>
      <c r="E23" s="55" t="str">
        <f ca="1">IFERROR(Einzelmeldung!H17,"")</f>
        <v/>
      </c>
      <c r="F23" s="55" t="str">
        <f ca="1">IFERROR(Einzelmeldung!I17,"")</f>
        <v/>
      </c>
      <c r="G23" s="55" t="str">
        <f ca="1">IFERROR(VLOOKUP(Einzelmeldung!F17,Datenherkunft!$B$1:$C$22,2,FALSE),"")</f>
        <v/>
      </c>
    </row>
    <row r="24" spans="2:7" x14ac:dyDescent="0.25">
      <c r="B24" s="55" t="str">
        <f ca="1">IFERROR(Einzelmeldung!D18,"")</f>
        <v/>
      </c>
      <c r="C24" s="55" t="str">
        <f ca="1">IFERROR(Einzelmeldung!E18,"")</f>
        <v/>
      </c>
      <c r="D24" s="55" t="str">
        <f ca="1">IFERROR(Einzelmeldung!G18,"")</f>
        <v/>
      </c>
      <c r="E24" s="55" t="str">
        <f ca="1">IFERROR(Einzelmeldung!H18,"")</f>
        <v/>
      </c>
      <c r="F24" s="55" t="str">
        <f ca="1">IFERROR(Einzelmeldung!I18,"")</f>
        <v/>
      </c>
      <c r="G24" s="55" t="str">
        <f ca="1">IFERROR(VLOOKUP(Einzelmeldung!F18,Datenherkunft!$B$1:$C$22,2,FALSE),"")</f>
        <v/>
      </c>
    </row>
    <row r="25" spans="2:7" x14ac:dyDescent="0.25">
      <c r="B25" s="55" t="str">
        <f ca="1">IFERROR(Einzelmeldung!D19,"")</f>
        <v/>
      </c>
      <c r="C25" s="55" t="str">
        <f ca="1">IFERROR(Einzelmeldung!E19,"")</f>
        <v/>
      </c>
      <c r="D25" s="55" t="str">
        <f ca="1">IFERROR(Einzelmeldung!G19,"")</f>
        <v/>
      </c>
      <c r="E25" s="55" t="str">
        <f ca="1">IFERROR(Einzelmeldung!H19,"")</f>
        <v/>
      </c>
      <c r="F25" s="55" t="str">
        <f ca="1">IFERROR(Einzelmeldung!I19,"")</f>
        <v/>
      </c>
      <c r="G25" s="55" t="str">
        <f ca="1">IFERROR(VLOOKUP(Einzelmeldung!F19,Datenherkunft!$B$1:$C$22,2,FALSE),"")</f>
        <v/>
      </c>
    </row>
    <row r="26" spans="2:7" x14ac:dyDescent="0.25">
      <c r="B26" s="55" t="str">
        <f ca="1">IFERROR(Einzelmeldung!D20,"")</f>
        <v/>
      </c>
      <c r="C26" s="55" t="str">
        <f ca="1">IFERROR(Einzelmeldung!E20,"")</f>
        <v/>
      </c>
      <c r="D26" s="55" t="str">
        <f ca="1">IFERROR(Einzelmeldung!G20,"")</f>
        <v/>
      </c>
      <c r="E26" s="55" t="str">
        <f ca="1">IFERROR(Einzelmeldung!H20,"")</f>
        <v/>
      </c>
      <c r="F26" s="55" t="str">
        <f ca="1">IFERROR(Einzelmeldung!I20,"")</f>
        <v/>
      </c>
      <c r="G26" s="55" t="str">
        <f ca="1">IFERROR(VLOOKUP(Einzelmeldung!F20,Datenherkunft!$B$1:$C$22,2,FALSE),"")</f>
        <v/>
      </c>
    </row>
    <row r="27" spans="2:7" x14ac:dyDescent="0.25">
      <c r="B27" s="55" t="str">
        <f ca="1">IFERROR(Einzelmeldung!D21,"")</f>
        <v/>
      </c>
      <c r="C27" s="55" t="str">
        <f ca="1">IFERROR(Einzelmeldung!E21,"")</f>
        <v/>
      </c>
      <c r="D27" s="55" t="str">
        <f ca="1">IFERROR(Einzelmeldung!G21,"")</f>
        <v/>
      </c>
      <c r="E27" s="55" t="str">
        <f ca="1">IFERROR(Einzelmeldung!H21,"")</f>
        <v/>
      </c>
      <c r="F27" s="55" t="str">
        <f ca="1">IFERROR(Einzelmeldung!I21,"")</f>
        <v/>
      </c>
      <c r="G27" s="55" t="str">
        <f ca="1">IFERROR(VLOOKUP(Einzelmeldung!F21,Datenherkunft!$B$1:$C$22,2,FALSE),"")</f>
        <v/>
      </c>
    </row>
    <row r="28" spans="2:7" x14ac:dyDescent="0.25">
      <c r="B28" s="55" t="str">
        <f ca="1">IFERROR(Einzelmeldung!D22,"")</f>
        <v/>
      </c>
      <c r="C28" s="55" t="str">
        <f ca="1">IFERROR(Einzelmeldung!E22,"")</f>
        <v/>
      </c>
      <c r="D28" s="55" t="str">
        <f ca="1">IFERROR(Einzelmeldung!G22,"")</f>
        <v/>
      </c>
      <c r="E28" s="55" t="str">
        <f ca="1">IFERROR(Einzelmeldung!H22,"")</f>
        <v/>
      </c>
      <c r="F28" s="55" t="str">
        <f ca="1">IFERROR(Einzelmeldung!I22,"")</f>
        <v/>
      </c>
      <c r="G28" s="55" t="str">
        <f ca="1">IFERROR(VLOOKUP(Einzelmeldung!F22,Datenherkunft!$B$1:$C$22,2,FALSE),"")</f>
        <v/>
      </c>
    </row>
    <row r="29" spans="2:7" x14ac:dyDescent="0.25">
      <c r="B29" s="55" t="str">
        <f ca="1">IFERROR(Einzelmeldung!D23,"")</f>
        <v/>
      </c>
      <c r="C29" s="55" t="str">
        <f ca="1">IFERROR(Einzelmeldung!E23,"")</f>
        <v/>
      </c>
      <c r="D29" s="55" t="str">
        <f ca="1">IFERROR(Einzelmeldung!G23,"")</f>
        <v/>
      </c>
      <c r="E29" s="55" t="str">
        <f ca="1">IFERROR(Einzelmeldung!H23,"")</f>
        <v/>
      </c>
      <c r="F29" s="55" t="str">
        <f ca="1">IFERROR(Einzelmeldung!I23,"")</f>
        <v/>
      </c>
      <c r="G29" s="55" t="str">
        <f ca="1">IFERROR(VLOOKUP(Einzelmeldung!F23,Datenherkunft!$B$1:$C$22,2,FALSE),"")</f>
        <v/>
      </c>
    </row>
    <row r="30" spans="2:7" x14ac:dyDescent="0.25">
      <c r="B30" s="55" t="str">
        <f ca="1">IFERROR(Einzelmeldung!D24,"")</f>
        <v/>
      </c>
      <c r="C30" s="55" t="str">
        <f ca="1">IFERROR(Einzelmeldung!E24,"")</f>
        <v/>
      </c>
      <c r="D30" s="55" t="str">
        <f ca="1">IFERROR(Einzelmeldung!G24,"")</f>
        <v/>
      </c>
      <c r="E30" s="55" t="str">
        <f ca="1">IFERROR(Einzelmeldung!H24,"")</f>
        <v/>
      </c>
      <c r="F30" s="55" t="str">
        <f ca="1">IFERROR(Einzelmeldung!I24,"")</f>
        <v/>
      </c>
      <c r="G30" s="55" t="str">
        <f ca="1">IFERROR(VLOOKUP(Einzelmeldung!F24,Datenherkunft!$B$1:$C$22,2,FALSE),"")</f>
        <v/>
      </c>
    </row>
    <row r="31" spans="2:7" x14ac:dyDescent="0.25">
      <c r="B31" s="55" t="str">
        <f ca="1">IFERROR(Einzelmeldung!D25,"")</f>
        <v/>
      </c>
      <c r="C31" s="55" t="str">
        <f ca="1">IFERROR(Einzelmeldung!E25,"")</f>
        <v/>
      </c>
      <c r="D31" s="55" t="str">
        <f ca="1">IFERROR(Einzelmeldung!G25,"")</f>
        <v/>
      </c>
      <c r="E31" s="55" t="str">
        <f ca="1">IFERROR(Einzelmeldung!H25,"")</f>
        <v/>
      </c>
      <c r="F31" s="55" t="str">
        <f ca="1">IFERROR(Einzelmeldung!I25,"")</f>
        <v/>
      </c>
      <c r="G31" s="55" t="str">
        <f ca="1">IFERROR(VLOOKUP(Einzelmeldung!F25,Datenherkunft!$B$1:$C$22,2,FALSE),"")</f>
        <v/>
      </c>
    </row>
    <row r="32" spans="2:7" x14ac:dyDescent="0.25">
      <c r="B32" s="55" t="str">
        <f ca="1">IFERROR(Einzelmeldung!D26,"")</f>
        <v/>
      </c>
      <c r="C32" s="55" t="str">
        <f ca="1">IFERROR(Einzelmeldung!E26,"")</f>
        <v/>
      </c>
      <c r="D32" s="55" t="str">
        <f ca="1">IFERROR(Einzelmeldung!G26,"")</f>
        <v/>
      </c>
      <c r="E32" s="55" t="str">
        <f ca="1">IFERROR(Einzelmeldung!H26,"")</f>
        <v/>
      </c>
      <c r="F32" s="55" t="str">
        <f ca="1">IFERROR(Einzelmeldung!I26,"")</f>
        <v/>
      </c>
      <c r="G32" s="55" t="str">
        <f ca="1">IFERROR(VLOOKUP(Einzelmeldung!F26,Datenherkunft!$B$1:$C$22,2,FALSE),"")</f>
        <v/>
      </c>
    </row>
    <row r="33" spans="2:7" x14ac:dyDescent="0.25">
      <c r="B33" s="55" t="str">
        <f ca="1">IFERROR(Einzelmeldung!D27,"")</f>
        <v/>
      </c>
      <c r="C33" s="55" t="str">
        <f ca="1">IFERROR(Einzelmeldung!E27,"")</f>
        <v/>
      </c>
      <c r="D33" s="55" t="str">
        <f ca="1">IFERROR(Einzelmeldung!G27,"")</f>
        <v/>
      </c>
      <c r="E33" s="55" t="str">
        <f ca="1">IFERROR(Einzelmeldung!H27,"")</f>
        <v/>
      </c>
      <c r="F33" s="55" t="str">
        <f ca="1">IFERROR(Einzelmeldung!I27,"")</f>
        <v/>
      </c>
      <c r="G33" s="55" t="str">
        <f ca="1">IFERROR(VLOOKUP(Einzelmeldung!F27,Datenherkunft!$B$1:$C$22,2,FALSE),"")</f>
        <v/>
      </c>
    </row>
    <row r="34" spans="2:7" x14ac:dyDescent="0.25">
      <c r="B34" s="55" t="str">
        <f ca="1">IFERROR(Einzelmeldung!D28,"")</f>
        <v/>
      </c>
      <c r="C34" s="55" t="str">
        <f ca="1">IFERROR(Einzelmeldung!E28,"")</f>
        <v/>
      </c>
      <c r="D34" s="55" t="str">
        <f ca="1">IFERROR(Einzelmeldung!G28,"")</f>
        <v/>
      </c>
      <c r="E34" s="55" t="str">
        <f ca="1">IFERROR(Einzelmeldung!H28,"")</f>
        <v/>
      </c>
      <c r="F34" s="55" t="str">
        <f ca="1">IFERROR(Einzelmeldung!I28,"")</f>
        <v/>
      </c>
      <c r="G34" s="55" t="str">
        <f ca="1">IFERROR(VLOOKUP(Einzelmeldung!F28,Datenherkunft!$B$1:$C$22,2,FALSE),"")</f>
        <v/>
      </c>
    </row>
    <row r="35" spans="2:7" x14ac:dyDescent="0.25">
      <c r="B35" s="55" t="str">
        <f ca="1">IFERROR(Einzelmeldung!D29,"")</f>
        <v/>
      </c>
      <c r="C35" s="55" t="str">
        <f ca="1">IFERROR(Einzelmeldung!E29,"")</f>
        <v/>
      </c>
      <c r="D35" s="55" t="str">
        <f ca="1">IFERROR(Einzelmeldung!G29,"")</f>
        <v/>
      </c>
      <c r="E35" s="55" t="str">
        <f ca="1">IFERROR(Einzelmeldung!H29,"")</f>
        <v/>
      </c>
      <c r="F35" s="55" t="str">
        <f ca="1">IFERROR(Einzelmeldung!I29,"")</f>
        <v/>
      </c>
      <c r="G35" s="55" t="str">
        <f ca="1">IFERROR(VLOOKUP(Einzelmeldung!F29,Datenherkunft!$B$1:$C$22,2,FALSE),"")</f>
        <v/>
      </c>
    </row>
    <row r="36" spans="2:7" x14ac:dyDescent="0.25">
      <c r="B36" s="55" t="str">
        <f ca="1">IFERROR(Einzelmeldung!D30,"")</f>
        <v/>
      </c>
      <c r="C36" s="55" t="str">
        <f ca="1">IFERROR(Einzelmeldung!E30,"")</f>
        <v/>
      </c>
      <c r="D36" s="55" t="str">
        <f ca="1">IFERROR(Einzelmeldung!G30,"")</f>
        <v/>
      </c>
      <c r="E36" s="55" t="str">
        <f ca="1">IFERROR(Einzelmeldung!H30,"")</f>
        <v/>
      </c>
      <c r="F36" s="55" t="str">
        <f ca="1">IFERROR(Einzelmeldung!I30,"")</f>
        <v/>
      </c>
      <c r="G36" s="55" t="str">
        <f ca="1">IFERROR(VLOOKUP(Einzelmeldung!F30,Datenherkunft!$B$1:$C$22,2,FALSE),"")</f>
        <v/>
      </c>
    </row>
    <row r="37" spans="2:7" x14ac:dyDescent="0.25">
      <c r="B37" s="55" t="str">
        <f ca="1">IFERROR(Einzelmeldung!D31,"")</f>
        <v/>
      </c>
      <c r="C37" s="55" t="str">
        <f ca="1">IFERROR(Einzelmeldung!E31,"")</f>
        <v/>
      </c>
      <c r="D37" s="55" t="str">
        <f ca="1">IFERROR(Einzelmeldung!G31,"")</f>
        <v/>
      </c>
      <c r="E37" s="55" t="str">
        <f ca="1">IFERROR(Einzelmeldung!H31,"")</f>
        <v/>
      </c>
      <c r="F37" s="55" t="str">
        <f ca="1">IFERROR(Einzelmeldung!I31,"")</f>
        <v/>
      </c>
      <c r="G37" s="55" t="str">
        <f ca="1">IFERROR(VLOOKUP(Einzelmeldung!F31,Datenherkunft!$B$1:$C$22,2,FALSE),"")</f>
        <v/>
      </c>
    </row>
    <row r="38" spans="2:7" x14ac:dyDescent="0.25">
      <c r="B38" s="55" t="str">
        <f ca="1">IFERROR(Einzelmeldung!D32,"")</f>
        <v/>
      </c>
      <c r="C38" s="55" t="str">
        <f ca="1">IFERROR(Einzelmeldung!E32,"")</f>
        <v/>
      </c>
      <c r="D38" s="55" t="str">
        <f ca="1">IFERROR(Einzelmeldung!G32,"")</f>
        <v/>
      </c>
      <c r="E38" s="55" t="str">
        <f ca="1">IFERROR(Einzelmeldung!H32,"")</f>
        <v/>
      </c>
      <c r="F38" s="55" t="str">
        <f ca="1">IFERROR(Einzelmeldung!I32,"")</f>
        <v/>
      </c>
      <c r="G38" s="55" t="str">
        <f ca="1">IFERROR(VLOOKUP(Einzelmeldung!F32,Datenherkunft!$B$1:$C$22,2,FALSE),"")</f>
        <v/>
      </c>
    </row>
    <row r="39" spans="2:7" x14ac:dyDescent="0.25">
      <c r="B39" s="55" t="str">
        <f ca="1">IFERROR(Einzelmeldung!D33,"")</f>
        <v/>
      </c>
      <c r="C39" s="55" t="str">
        <f ca="1">IFERROR(Einzelmeldung!E33,"")</f>
        <v/>
      </c>
      <c r="D39" s="55" t="str">
        <f ca="1">IFERROR(Einzelmeldung!G33,"")</f>
        <v/>
      </c>
      <c r="E39" s="55" t="str">
        <f ca="1">IFERROR(Einzelmeldung!H33,"")</f>
        <v/>
      </c>
      <c r="F39" s="55" t="str">
        <f ca="1">IFERROR(Einzelmeldung!I33,"")</f>
        <v/>
      </c>
      <c r="G39" s="55" t="str">
        <f ca="1">IFERROR(VLOOKUP(Einzelmeldung!F33,Datenherkunft!$B$1:$C$22,2,FALSE),"")</f>
        <v/>
      </c>
    </row>
    <row r="40" spans="2:7" x14ac:dyDescent="0.25">
      <c r="B40" s="55" t="str">
        <f ca="1">IFERROR(Einzelmeldung!D34,"")</f>
        <v/>
      </c>
      <c r="C40" s="55" t="str">
        <f ca="1">IFERROR(Einzelmeldung!E34,"")</f>
        <v/>
      </c>
      <c r="D40" s="55" t="str">
        <f ca="1">IFERROR(Einzelmeldung!G34,"")</f>
        <v/>
      </c>
      <c r="E40" s="55" t="str">
        <f ca="1">IFERROR(Einzelmeldung!H34,"")</f>
        <v/>
      </c>
      <c r="F40" s="55" t="str">
        <f ca="1">IFERROR(Einzelmeldung!I34,"")</f>
        <v/>
      </c>
      <c r="G40" s="55" t="str">
        <f ca="1">IFERROR(VLOOKUP(Einzelmeldung!F34,Datenherkunft!$B$1:$C$22,2,FALSE),"")</f>
        <v/>
      </c>
    </row>
    <row r="41" spans="2:7" ht="15.6" x14ac:dyDescent="0.3">
      <c r="B41" s="82" t="s">
        <v>21</v>
      </c>
      <c r="C41" s="83"/>
      <c r="D41" s="83"/>
      <c r="E41" s="83"/>
      <c r="F41" s="83"/>
      <c r="G41" s="84"/>
    </row>
    <row r="42" spans="2:7" ht="15.6" x14ac:dyDescent="0.3">
      <c r="B42" s="53" t="s">
        <v>1</v>
      </c>
      <c r="C42" s="53" t="s">
        <v>3</v>
      </c>
      <c r="D42" s="54" t="s">
        <v>4</v>
      </c>
      <c r="E42" s="54" t="s">
        <v>5</v>
      </c>
      <c r="F42" s="53" t="s">
        <v>6</v>
      </c>
      <c r="G42" s="53" t="s">
        <v>0</v>
      </c>
    </row>
    <row r="43" spans="2:7" x14ac:dyDescent="0.25">
      <c r="B43" s="55" t="str">
        <f ca="1">IFERROR(Einzelmeldung!D45,"")</f>
        <v/>
      </c>
      <c r="C43" s="55" t="str">
        <f ca="1">IFERROR(Einzelmeldung!E45,"")</f>
        <v/>
      </c>
      <c r="D43" s="55" t="str">
        <f ca="1">IFERROR(Einzelmeldung!G45,"")</f>
        <v/>
      </c>
      <c r="E43" s="55" t="str">
        <f ca="1">IFERROR(Einzelmeldung!H45,"")</f>
        <v/>
      </c>
      <c r="F43" s="55" t="str">
        <f ca="1">IFERROR(Einzelmeldung!I45,"")</f>
        <v/>
      </c>
      <c r="G43" s="55" t="str">
        <f ca="1">IFERROR(VLOOKUP(Einzelmeldung!F45,Datenherkunft!$B$1:$C$22,2,FALSE),"")</f>
        <v/>
      </c>
    </row>
    <row r="44" spans="2:7" x14ac:dyDescent="0.25">
      <c r="B44" s="55" t="str">
        <f ca="1">IFERROR(Einzelmeldung!D46,"")</f>
        <v/>
      </c>
      <c r="C44" s="55" t="str">
        <f ca="1">IFERROR(Einzelmeldung!E46,"")</f>
        <v/>
      </c>
      <c r="D44" s="55" t="str">
        <f ca="1">IFERROR(Einzelmeldung!G46,"")</f>
        <v/>
      </c>
      <c r="E44" s="55" t="str">
        <f ca="1">IFERROR(Einzelmeldung!H46,"")</f>
        <v/>
      </c>
      <c r="F44" s="55" t="str">
        <f ca="1">IFERROR(Einzelmeldung!I46,"")</f>
        <v/>
      </c>
      <c r="G44" s="55" t="str">
        <f ca="1">IFERROR(VLOOKUP(Einzelmeldung!F46,Datenherkunft!$B$1:$C$22,2,FALSE),"")</f>
        <v/>
      </c>
    </row>
    <row r="45" spans="2:7" x14ac:dyDescent="0.25">
      <c r="B45" s="55" t="str">
        <f ca="1">IFERROR(Einzelmeldung!D47,"")</f>
        <v/>
      </c>
      <c r="C45" s="55" t="str">
        <f ca="1">IFERROR(Einzelmeldung!E47,"")</f>
        <v/>
      </c>
      <c r="D45" s="55" t="str">
        <f ca="1">IFERROR(Einzelmeldung!G47,"")</f>
        <v/>
      </c>
      <c r="E45" s="55" t="str">
        <f ca="1">IFERROR(Einzelmeldung!H47,"")</f>
        <v/>
      </c>
      <c r="F45" s="55" t="str">
        <f ca="1">IFERROR(Einzelmeldung!I47,"")</f>
        <v/>
      </c>
      <c r="G45" s="55" t="str">
        <f ca="1">IFERROR(VLOOKUP(Einzelmeldung!F47,Datenherkunft!$B$1:$C$22,2,FALSE),"")</f>
        <v/>
      </c>
    </row>
    <row r="46" spans="2:7" x14ac:dyDescent="0.25">
      <c r="B46" s="55" t="str">
        <f ca="1">IFERROR(Einzelmeldung!D48,"")</f>
        <v/>
      </c>
      <c r="C46" s="55" t="str">
        <f ca="1">IFERROR(Einzelmeldung!E48,"")</f>
        <v/>
      </c>
      <c r="D46" s="55" t="str">
        <f ca="1">IFERROR(Einzelmeldung!G48,"")</f>
        <v/>
      </c>
      <c r="E46" s="55" t="str">
        <f ca="1">IFERROR(Einzelmeldung!H48,"")</f>
        <v/>
      </c>
      <c r="F46" s="55" t="str">
        <f ca="1">IFERROR(Einzelmeldung!I48,"")</f>
        <v/>
      </c>
      <c r="G46" s="55" t="str">
        <f ca="1">IFERROR(VLOOKUP(Einzelmeldung!F48,Datenherkunft!$B$1:$C$22,2,FALSE),"")</f>
        <v/>
      </c>
    </row>
    <row r="47" spans="2:7" x14ac:dyDescent="0.25">
      <c r="B47" s="55" t="str">
        <f ca="1">IFERROR(Einzelmeldung!D49,"")</f>
        <v/>
      </c>
      <c r="C47" s="55" t="str">
        <f ca="1">IFERROR(Einzelmeldung!E49,"")</f>
        <v/>
      </c>
      <c r="D47" s="55" t="str">
        <f ca="1">IFERROR(Einzelmeldung!G49,"")</f>
        <v/>
      </c>
      <c r="E47" s="55" t="str">
        <f ca="1">IFERROR(Einzelmeldung!H49,"")</f>
        <v/>
      </c>
      <c r="F47" s="55" t="str">
        <f ca="1">IFERROR(Einzelmeldung!I49,"")</f>
        <v/>
      </c>
      <c r="G47" s="55" t="str">
        <f ca="1">IFERROR(VLOOKUP(Einzelmeldung!F49,Datenherkunft!$B$1:$C$22,2,FALSE),"")</f>
        <v/>
      </c>
    </row>
    <row r="48" spans="2:7" x14ac:dyDescent="0.25">
      <c r="B48" s="55" t="str">
        <f ca="1">IFERROR(Einzelmeldung!D50,"")</f>
        <v/>
      </c>
      <c r="C48" s="55" t="str">
        <f ca="1">IFERROR(Einzelmeldung!E50,"")</f>
        <v/>
      </c>
      <c r="D48" s="55" t="str">
        <f ca="1">IFERROR(Einzelmeldung!G50,"")</f>
        <v/>
      </c>
      <c r="E48" s="55" t="str">
        <f ca="1">IFERROR(Einzelmeldung!H50,"")</f>
        <v/>
      </c>
      <c r="F48" s="55" t="str">
        <f ca="1">IFERROR(Einzelmeldung!I50,"")</f>
        <v/>
      </c>
      <c r="G48" s="55" t="str">
        <f ca="1">IFERROR(VLOOKUP(Einzelmeldung!F50,Datenherkunft!$B$1:$C$22,2,FALSE),"")</f>
        <v/>
      </c>
    </row>
    <row r="49" spans="2:7" x14ac:dyDescent="0.25">
      <c r="B49" s="55" t="str">
        <f ca="1">IFERROR(Einzelmeldung!D51,"")</f>
        <v/>
      </c>
      <c r="C49" s="55" t="str">
        <f ca="1">IFERROR(Einzelmeldung!E51,"")</f>
        <v/>
      </c>
      <c r="D49" s="55" t="str">
        <f ca="1">IFERROR(Einzelmeldung!G51,"")</f>
        <v/>
      </c>
      <c r="E49" s="55" t="str">
        <f ca="1">IFERROR(Einzelmeldung!H51,"")</f>
        <v/>
      </c>
      <c r="F49" s="55" t="str">
        <f ca="1">IFERROR(Einzelmeldung!I51,"")</f>
        <v/>
      </c>
      <c r="G49" s="55" t="str">
        <f ca="1">IFERROR(VLOOKUP(Einzelmeldung!F51,Datenherkunft!$B$1:$C$22,2,FALSE),"")</f>
        <v/>
      </c>
    </row>
    <row r="50" spans="2:7" x14ac:dyDescent="0.25">
      <c r="B50" s="55" t="str">
        <f ca="1">IFERROR(Einzelmeldung!D52,"")</f>
        <v/>
      </c>
      <c r="C50" s="55" t="str">
        <f ca="1">IFERROR(Einzelmeldung!E52,"")</f>
        <v/>
      </c>
      <c r="D50" s="55" t="str">
        <f ca="1">IFERROR(Einzelmeldung!G52,"")</f>
        <v/>
      </c>
      <c r="E50" s="55" t="str">
        <f ca="1">IFERROR(Einzelmeldung!H52,"")</f>
        <v/>
      </c>
      <c r="F50" s="55" t="str">
        <f ca="1">IFERROR(Einzelmeldung!I52,"")</f>
        <v/>
      </c>
      <c r="G50" s="55" t="str">
        <f ca="1">IFERROR(VLOOKUP(Einzelmeldung!F52,Datenherkunft!$B$1:$C$22,2,FALSE),"")</f>
        <v/>
      </c>
    </row>
    <row r="51" spans="2:7" x14ac:dyDescent="0.25">
      <c r="B51" s="55" t="str">
        <f ca="1">IFERROR(Einzelmeldung!D53,"")</f>
        <v/>
      </c>
      <c r="C51" s="55" t="str">
        <f ca="1">IFERROR(Einzelmeldung!E53,"")</f>
        <v/>
      </c>
      <c r="D51" s="55" t="str">
        <f ca="1">IFERROR(Einzelmeldung!G53,"")</f>
        <v/>
      </c>
      <c r="E51" s="55" t="str">
        <f ca="1">IFERROR(Einzelmeldung!H53,"")</f>
        <v/>
      </c>
      <c r="F51" s="55" t="str">
        <f ca="1">IFERROR(Einzelmeldung!I53,"")</f>
        <v/>
      </c>
      <c r="G51" s="55" t="str">
        <f ca="1">IFERROR(VLOOKUP(Einzelmeldung!F53,Datenherkunft!$B$1:$C$22,2,FALSE),"")</f>
        <v/>
      </c>
    </row>
    <row r="52" spans="2:7" x14ac:dyDescent="0.25">
      <c r="B52" s="55" t="str">
        <f ca="1">IFERROR(Einzelmeldung!D54,"")</f>
        <v/>
      </c>
      <c r="C52" s="55" t="str">
        <f ca="1">IFERROR(Einzelmeldung!E54,"")</f>
        <v/>
      </c>
      <c r="D52" s="55" t="str">
        <f ca="1">IFERROR(Einzelmeldung!G54,"")</f>
        <v/>
      </c>
      <c r="E52" s="55" t="str">
        <f ca="1">IFERROR(Einzelmeldung!H54,"")</f>
        <v/>
      </c>
      <c r="F52" s="55" t="str">
        <f ca="1">IFERROR(Einzelmeldung!I54,"")</f>
        <v/>
      </c>
      <c r="G52" s="55" t="str">
        <f ca="1">IFERROR(VLOOKUP(Einzelmeldung!F54,Datenherkunft!$B$1:$C$22,2,FALSE),"")</f>
        <v/>
      </c>
    </row>
    <row r="53" spans="2:7" x14ac:dyDescent="0.25">
      <c r="B53" s="55" t="str">
        <f ca="1">IFERROR(Einzelmeldung!D55,"")</f>
        <v/>
      </c>
      <c r="C53" s="55" t="str">
        <f ca="1">IFERROR(Einzelmeldung!E55,"")</f>
        <v/>
      </c>
      <c r="D53" s="55" t="str">
        <f ca="1">IFERROR(Einzelmeldung!G55,"")</f>
        <v/>
      </c>
      <c r="E53" s="55" t="str">
        <f ca="1">IFERROR(Einzelmeldung!H55,"")</f>
        <v/>
      </c>
      <c r="F53" s="55" t="str">
        <f ca="1">IFERROR(Einzelmeldung!I55,"")</f>
        <v/>
      </c>
      <c r="G53" s="55" t="str">
        <f ca="1">IFERROR(VLOOKUP(Einzelmeldung!F55,Datenherkunft!$B$1:$C$22,2,FALSE),"")</f>
        <v/>
      </c>
    </row>
    <row r="54" spans="2:7" x14ac:dyDescent="0.25">
      <c r="B54" s="55" t="str">
        <f ca="1">IFERROR(Einzelmeldung!D56,"")</f>
        <v/>
      </c>
      <c r="C54" s="55" t="str">
        <f ca="1">IFERROR(Einzelmeldung!E56,"")</f>
        <v/>
      </c>
      <c r="D54" s="55" t="str">
        <f ca="1">IFERROR(Einzelmeldung!G56,"")</f>
        <v/>
      </c>
      <c r="E54" s="55" t="str">
        <f ca="1">IFERROR(Einzelmeldung!H56,"")</f>
        <v/>
      </c>
      <c r="F54" s="55" t="str">
        <f ca="1">IFERROR(Einzelmeldung!I56,"")</f>
        <v/>
      </c>
      <c r="G54" s="55" t="str">
        <f ca="1">IFERROR(VLOOKUP(Einzelmeldung!F56,Datenherkunft!$B$1:$C$22,2,FALSE),"")</f>
        <v/>
      </c>
    </row>
    <row r="55" spans="2:7" x14ac:dyDescent="0.25">
      <c r="B55" s="55" t="str">
        <f ca="1">IFERROR(Einzelmeldung!D57,"")</f>
        <v/>
      </c>
      <c r="C55" s="55" t="str">
        <f ca="1">IFERROR(Einzelmeldung!E57,"")</f>
        <v/>
      </c>
      <c r="D55" s="55" t="str">
        <f ca="1">IFERROR(Einzelmeldung!G57,"")</f>
        <v/>
      </c>
      <c r="E55" s="55" t="str">
        <f ca="1">IFERROR(Einzelmeldung!H57,"")</f>
        <v/>
      </c>
      <c r="F55" s="55" t="str">
        <f ca="1">IFERROR(Einzelmeldung!I57,"")</f>
        <v/>
      </c>
      <c r="G55" s="55" t="str">
        <f ca="1">IFERROR(VLOOKUP(Einzelmeldung!F57,Datenherkunft!$B$1:$C$22,2,FALSE),"")</f>
        <v/>
      </c>
    </row>
    <row r="56" spans="2:7" x14ac:dyDescent="0.25">
      <c r="B56" s="55" t="str">
        <f ca="1">IFERROR(Einzelmeldung!D58,"")</f>
        <v/>
      </c>
      <c r="C56" s="55" t="str">
        <f ca="1">IFERROR(Einzelmeldung!E58,"")</f>
        <v/>
      </c>
      <c r="D56" s="55" t="str">
        <f ca="1">IFERROR(Einzelmeldung!G58,"")</f>
        <v/>
      </c>
      <c r="E56" s="55" t="str">
        <f ca="1">IFERROR(Einzelmeldung!H58,"")</f>
        <v/>
      </c>
      <c r="F56" s="55" t="str">
        <f ca="1">IFERROR(Einzelmeldung!I58,"")</f>
        <v/>
      </c>
      <c r="G56" s="55" t="str">
        <f ca="1">IFERROR(VLOOKUP(Einzelmeldung!F58,Datenherkunft!$B$1:$C$22,2,FALSE),"")</f>
        <v/>
      </c>
    </row>
    <row r="57" spans="2:7" x14ac:dyDescent="0.25">
      <c r="B57" s="55" t="str">
        <f ca="1">IFERROR(Einzelmeldung!D59,"")</f>
        <v/>
      </c>
      <c r="C57" s="55" t="str">
        <f ca="1">IFERROR(Einzelmeldung!E59,"")</f>
        <v/>
      </c>
      <c r="D57" s="55" t="str">
        <f ca="1">IFERROR(Einzelmeldung!G59,"")</f>
        <v/>
      </c>
      <c r="E57" s="55" t="str">
        <f ca="1">IFERROR(Einzelmeldung!H59,"")</f>
        <v/>
      </c>
      <c r="F57" s="55" t="str">
        <f ca="1">IFERROR(Einzelmeldung!I59,"")</f>
        <v/>
      </c>
      <c r="G57" s="55" t="str">
        <f ca="1">IFERROR(VLOOKUP(Einzelmeldung!F59,Datenherkunft!$B$1:$C$22,2,FALSE),"")</f>
        <v/>
      </c>
    </row>
    <row r="58" spans="2:7" x14ac:dyDescent="0.25">
      <c r="B58" s="55" t="str">
        <f ca="1">IFERROR(Einzelmeldung!D60,"")</f>
        <v/>
      </c>
      <c r="C58" s="55" t="str">
        <f ca="1">IFERROR(Einzelmeldung!E60,"")</f>
        <v/>
      </c>
      <c r="D58" s="55" t="str">
        <f ca="1">IFERROR(Einzelmeldung!G60,"")</f>
        <v/>
      </c>
      <c r="E58" s="55" t="str">
        <f ca="1">IFERROR(Einzelmeldung!H60,"")</f>
        <v/>
      </c>
      <c r="F58" s="55" t="str">
        <f ca="1">IFERROR(Einzelmeldung!I60,"")</f>
        <v/>
      </c>
      <c r="G58" s="55" t="str">
        <f ca="1">IFERROR(VLOOKUP(Einzelmeldung!F60,Datenherkunft!$B$1:$C$22,2,FALSE),"")</f>
        <v/>
      </c>
    </row>
    <row r="59" spans="2:7" x14ac:dyDescent="0.25">
      <c r="B59" s="55" t="str">
        <f ca="1">IFERROR(Einzelmeldung!D61,"")</f>
        <v/>
      </c>
      <c r="C59" s="55" t="str">
        <f ca="1">IFERROR(Einzelmeldung!E61,"")</f>
        <v/>
      </c>
      <c r="D59" s="55" t="str">
        <f ca="1">IFERROR(Einzelmeldung!G61,"")</f>
        <v/>
      </c>
      <c r="E59" s="55" t="str">
        <f ca="1">IFERROR(Einzelmeldung!H61,"")</f>
        <v/>
      </c>
      <c r="F59" s="55" t="str">
        <f ca="1">IFERROR(Einzelmeldung!I61,"")</f>
        <v/>
      </c>
      <c r="G59" s="55" t="str">
        <f ca="1">IFERROR(VLOOKUP(Einzelmeldung!F61,Datenherkunft!$B$1:$C$22,2,FALSE),"")</f>
        <v/>
      </c>
    </row>
    <row r="60" spans="2:7" x14ac:dyDescent="0.25">
      <c r="B60" s="55" t="str">
        <f ca="1">IFERROR(Einzelmeldung!D62,"")</f>
        <v/>
      </c>
      <c r="C60" s="55" t="str">
        <f ca="1">IFERROR(Einzelmeldung!E62,"")</f>
        <v/>
      </c>
      <c r="D60" s="55" t="str">
        <f ca="1">IFERROR(Einzelmeldung!G62,"")</f>
        <v/>
      </c>
      <c r="E60" s="55" t="str">
        <f ca="1">IFERROR(Einzelmeldung!H62,"")</f>
        <v/>
      </c>
      <c r="F60" s="55" t="str">
        <f ca="1">IFERROR(Einzelmeldung!I62,"")</f>
        <v/>
      </c>
      <c r="G60" s="55" t="str">
        <f ca="1">IFERROR(VLOOKUP(Einzelmeldung!F62,Datenherkunft!$B$1:$C$22,2,FALSE),"")</f>
        <v/>
      </c>
    </row>
    <row r="61" spans="2:7" x14ac:dyDescent="0.25">
      <c r="B61" s="55" t="str">
        <f ca="1">IFERROR(Einzelmeldung!D63,"")</f>
        <v/>
      </c>
      <c r="C61" s="55" t="str">
        <f ca="1">IFERROR(Einzelmeldung!E63,"")</f>
        <v/>
      </c>
      <c r="D61" s="55" t="str">
        <f ca="1">IFERROR(Einzelmeldung!G63,"")</f>
        <v/>
      </c>
      <c r="E61" s="55" t="str">
        <f ca="1">IFERROR(Einzelmeldung!H63,"")</f>
        <v/>
      </c>
      <c r="F61" s="55" t="str">
        <f ca="1">IFERROR(Einzelmeldung!I63,"")</f>
        <v/>
      </c>
      <c r="G61" s="55" t="str">
        <f ca="1">IFERROR(VLOOKUP(Einzelmeldung!F63,Datenherkunft!$B$1:$C$22,2,FALSE),"")</f>
        <v/>
      </c>
    </row>
    <row r="62" spans="2:7" x14ac:dyDescent="0.25">
      <c r="B62" s="55" t="str">
        <f ca="1">IFERROR(Einzelmeldung!D64,"")</f>
        <v/>
      </c>
      <c r="C62" s="55" t="str">
        <f ca="1">IFERROR(Einzelmeldung!E64,"")</f>
        <v/>
      </c>
      <c r="D62" s="55" t="str">
        <f ca="1">IFERROR(Einzelmeldung!G64,"")</f>
        <v/>
      </c>
      <c r="E62" s="55" t="str">
        <f ca="1">IFERROR(Einzelmeldung!H64,"")</f>
        <v/>
      </c>
      <c r="F62" s="55" t="str">
        <f ca="1">IFERROR(Einzelmeldung!I64,"")</f>
        <v/>
      </c>
      <c r="G62" s="55" t="str">
        <f ca="1">IFERROR(VLOOKUP(Einzelmeldung!F64,Datenherkunft!$B$1:$C$22,2,FALSE),"")</f>
        <v/>
      </c>
    </row>
    <row r="63" spans="2:7" x14ac:dyDescent="0.25">
      <c r="B63" s="55" t="str">
        <f ca="1">IFERROR(Einzelmeldung!D65,"")</f>
        <v/>
      </c>
      <c r="C63" s="55" t="str">
        <f ca="1">IFERROR(Einzelmeldung!E65,"")</f>
        <v/>
      </c>
      <c r="D63" s="55" t="str">
        <f ca="1">IFERROR(Einzelmeldung!G65,"")</f>
        <v/>
      </c>
      <c r="E63" s="55" t="str">
        <f ca="1">IFERROR(Einzelmeldung!H65,"")</f>
        <v/>
      </c>
      <c r="F63" s="55" t="str">
        <f ca="1">IFERROR(Einzelmeldung!I65,"")</f>
        <v/>
      </c>
      <c r="G63" s="55" t="str">
        <f ca="1">IFERROR(VLOOKUP(Einzelmeldung!F65,Datenherkunft!$B$1:$C$22,2,FALSE),"")</f>
        <v/>
      </c>
    </row>
    <row r="64" spans="2:7" x14ac:dyDescent="0.25">
      <c r="B64" s="55" t="str">
        <f ca="1">IFERROR(Einzelmeldung!D66,"")</f>
        <v/>
      </c>
      <c r="C64" s="55" t="str">
        <f ca="1">IFERROR(Einzelmeldung!E66,"")</f>
        <v/>
      </c>
      <c r="D64" s="55" t="str">
        <f ca="1">IFERROR(Einzelmeldung!G66,"")</f>
        <v/>
      </c>
      <c r="E64" s="55" t="str">
        <f ca="1">IFERROR(Einzelmeldung!H66,"")</f>
        <v/>
      </c>
      <c r="F64" s="55" t="str">
        <f ca="1">IFERROR(Einzelmeldung!I66,"")</f>
        <v/>
      </c>
      <c r="G64" s="55" t="str">
        <f ca="1">IFERROR(VLOOKUP(Einzelmeldung!F66,Datenherkunft!$B$1:$C$22,2,FALSE),"")</f>
        <v/>
      </c>
    </row>
    <row r="65" spans="2:7" x14ac:dyDescent="0.25">
      <c r="B65" s="55" t="str">
        <f ca="1">IFERROR(Einzelmeldung!D67,"")</f>
        <v/>
      </c>
      <c r="C65" s="55" t="str">
        <f ca="1">IFERROR(Einzelmeldung!E67,"")</f>
        <v/>
      </c>
      <c r="D65" s="55" t="str">
        <f ca="1">IFERROR(Einzelmeldung!G67,"")</f>
        <v/>
      </c>
      <c r="E65" s="55" t="str">
        <f ca="1">IFERROR(Einzelmeldung!H67,"")</f>
        <v/>
      </c>
      <c r="F65" s="55" t="str">
        <f ca="1">IFERROR(Einzelmeldung!I67,"")</f>
        <v/>
      </c>
      <c r="G65" s="55" t="str">
        <f ca="1">IFERROR(VLOOKUP(Einzelmeldung!F67,Datenherkunft!$B$1:$C$22,2,FALSE),"")</f>
        <v/>
      </c>
    </row>
    <row r="66" spans="2:7" x14ac:dyDescent="0.25">
      <c r="B66" s="55" t="str">
        <f ca="1">IFERROR(Einzelmeldung!D68,"")</f>
        <v/>
      </c>
      <c r="C66" s="55" t="str">
        <f ca="1">IFERROR(Einzelmeldung!E68,"")</f>
        <v/>
      </c>
      <c r="D66" s="55" t="str">
        <f ca="1">IFERROR(Einzelmeldung!G68,"")</f>
        <v/>
      </c>
      <c r="E66" s="55" t="str">
        <f ca="1">IFERROR(Einzelmeldung!H68,"")</f>
        <v/>
      </c>
      <c r="F66" s="55" t="str">
        <f ca="1">IFERROR(Einzelmeldung!I68,"")</f>
        <v/>
      </c>
      <c r="G66" s="55" t="str">
        <f ca="1">IFERROR(VLOOKUP(Einzelmeldung!F68,Datenherkunft!$B$1:$C$22,2,FALSE),"")</f>
        <v/>
      </c>
    </row>
    <row r="67" spans="2:7" x14ac:dyDescent="0.25">
      <c r="B67" s="55" t="str">
        <f ca="1">IFERROR(Einzelmeldung!D69,"")</f>
        <v/>
      </c>
      <c r="C67" s="55" t="str">
        <f ca="1">IFERROR(Einzelmeldung!E69,"")</f>
        <v/>
      </c>
      <c r="D67" s="55" t="str">
        <f ca="1">IFERROR(Einzelmeldung!G69,"")</f>
        <v/>
      </c>
      <c r="E67" s="55" t="str">
        <f ca="1">IFERROR(Einzelmeldung!H69,"")</f>
        <v/>
      </c>
      <c r="F67" s="55" t="str">
        <f ca="1">IFERROR(Einzelmeldung!I69,"")</f>
        <v/>
      </c>
      <c r="G67" s="55" t="str">
        <f ca="1">IFERROR(VLOOKUP(Einzelmeldung!F69,Datenherkunft!$B$1:$C$22,2,FALSE),"")</f>
        <v/>
      </c>
    </row>
    <row r="68" spans="2:7" x14ac:dyDescent="0.25">
      <c r="B68" s="55" t="str">
        <f ca="1">IFERROR(Einzelmeldung!D70,"")</f>
        <v/>
      </c>
      <c r="C68" s="55" t="str">
        <f ca="1">IFERROR(Einzelmeldung!E70,"")</f>
        <v/>
      </c>
      <c r="D68" s="55" t="str">
        <f ca="1">IFERROR(Einzelmeldung!G70,"")</f>
        <v/>
      </c>
      <c r="E68" s="55" t="str">
        <f ca="1">IFERROR(Einzelmeldung!H70,"")</f>
        <v/>
      </c>
      <c r="F68" s="55" t="str">
        <f ca="1">IFERROR(Einzelmeldung!I70,"")</f>
        <v/>
      </c>
      <c r="G68" s="55" t="str">
        <f ca="1">IFERROR(VLOOKUP(Einzelmeldung!F70,Datenherkunft!$B$1:$C$22,2,FALSE),"")</f>
        <v/>
      </c>
    </row>
    <row r="69" spans="2:7" x14ac:dyDescent="0.25">
      <c r="B69" s="55" t="str">
        <f ca="1">IFERROR(Einzelmeldung!D71,"")</f>
        <v/>
      </c>
      <c r="C69" s="55" t="str">
        <f ca="1">IFERROR(Einzelmeldung!E71,"")</f>
        <v/>
      </c>
      <c r="D69" s="55" t="str">
        <f ca="1">IFERROR(Einzelmeldung!G71,"")</f>
        <v/>
      </c>
      <c r="E69" s="55" t="str">
        <f ca="1">IFERROR(Einzelmeldung!H71,"")</f>
        <v/>
      </c>
      <c r="F69" s="55" t="str">
        <f ca="1">IFERROR(Einzelmeldung!I71,"")</f>
        <v/>
      </c>
      <c r="G69" s="55" t="str">
        <f ca="1">IFERROR(VLOOKUP(Einzelmeldung!F71,Datenherkunft!$B$1:$C$22,2,FALSE),"")</f>
        <v/>
      </c>
    </row>
    <row r="70" spans="2:7" x14ac:dyDescent="0.25">
      <c r="B70" s="55" t="str">
        <f ca="1">IFERROR(Einzelmeldung!D72,"")</f>
        <v/>
      </c>
      <c r="C70" s="55" t="str">
        <f ca="1">IFERROR(Einzelmeldung!E72,"")</f>
        <v/>
      </c>
      <c r="D70" s="55" t="str">
        <f ca="1">IFERROR(Einzelmeldung!G72,"")</f>
        <v/>
      </c>
      <c r="E70" s="55" t="str">
        <f ca="1">IFERROR(Einzelmeldung!H72,"")</f>
        <v/>
      </c>
      <c r="F70" s="55" t="str">
        <f ca="1">IFERROR(Einzelmeldung!I72,"")</f>
        <v/>
      </c>
      <c r="G70" s="55" t="str">
        <f ca="1">IFERROR(VLOOKUP(Einzelmeldung!F72,Datenherkunft!$B$1:$C$22,2,FALSE),"")</f>
        <v/>
      </c>
    </row>
    <row r="71" spans="2:7" x14ac:dyDescent="0.25">
      <c r="B71" s="55" t="str">
        <f ca="1">IFERROR(Einzelmeldung!D73,"")</f>
        <v/>
      </c>
      <c r="C71" s="55" t="str">
        <f ca="1">IFERROR(Einzelmeldung!E73,"")</f>
        <v/>
      </c>
      <c r="D71" s="55" t="str">
        <f ca="1">IFERROR(Einzelmeldung!G73,"")</f>
        <v/>
      </c>
      <c r="E71" s="55" t="str">
        <f ca="1">IFERROR(Einzelmeldung!H73,"")</f>
        <v/>
      </c>
      <c r="F71" s="55" t="str">
        <f ca="1">IFERROR(Einzelmeldung!I73,"")</f>
        <v/>
      </c>
      <c r="G71" s="55" t="str">
        <f ca="1">IFERROR(VLOOKUP(Einzelmeldung!F73,Datenherkunft!$B$1:$C$22,2,FALSE),"")</f>
        <v/>
      </c>
    </row>
    <row r="72" spans="2:7" x14ac:dyDescent="0.25">
      <c r="B72" s="55" t="str">
        <f ca="1">IFERROR(Einzelmeldung!D74,"")</f>
        <v/>
      </c>
      <c r="C72" s="55" t="str">
        <f ca="1">IFERROR(Einzelmeldung!E74,"")</f>
        <v/>
      </c>
      <c r="D72" s="55" t="str">
        <f ca="1">IFERROR(Einzelmeldung!G74,"")</f>
        <v/>
      </c>
      <c r="E72" s="55" t="str">
        <f ca="1">IFERROR(Einzelmeldung!H74,"")</f>
        <v/>
      </c>
      <c r="F72" s="55" t="str">
        <f ca="1">IFERROR(Einzelmeldung!I74,"")</f>
        <v/>
      </c>
      <c r="G72" s="55" t="str">
        <f ca="1">IFERROR(VLOOKUP(Einzelmeldung!F74,Datenherkunft!$B$1:$C$22,2,FALSE),"")</f>
        <v/>
      </c>
    </row>
    <row r="73" spans="2:7" x14ac:dyDescent="0.25">
      <c r="B73" s="55" t="str">
        <f ca="1">IFERROR(Einzelmeldung!D75,"")</f>
        <v/>
      </c>
      <c r="C73" s="55" t="str">
        <f ca="1">IFERROR(Einzelmeldung!E75,"")</f>
        <v/>
      </c>
      <c r="D73" s="55" t="str">
        <f ca="1">IFERROR(Einzelmeldung!G75,"")</f>
        <v/>
      </c>
      <c r="E73" s="55" t="str">
        <f ca="1">IFERROR(Einzelmeldung!H75,"")</f>
        <v/>
      </c>
      <c r="F73" s="55" t="str">
        <f ca="1">IFERROR(Einzelmeldung!I75,"")</f>
        <v/>
      </c>
      <c r="G73" s="55" t="str">
        <f ca="1">IFERROR(VLOOKUP(Einzelmeldung!F75,Datenherkunft!$B$1:$C$22,2,FALSE),"")</f>
        <v/>
      </c>
    </row>
    <row r="74" spans="2:7" x14ac:dyDescent="0.25">
      <c r="B74" s="55" t="str">
        <f ca="1">IFERROR(Einzelmeldung!D76,"")</f>
        <v/>
      </c>
      <c r="C74" s="55" t="str">
        <f ca="1">IFERROR(Einzelmeldung!E76,"")</f>
        <v/>
      </c>
      <c r="D74" s="55" t="str">
        <f ca="1">IFERROR(Einzelmeldung!G76,"")</f>
        <v/>
      </c>
      <c r="E74" s="55" t="str">
        <f ca="1">IFERROR(Einzelmeldung!H76,"")</f>
        <v/>
      </c>
      <c r="F74" s="55" t="str">
        <f ca="1">IFERROR(Einzelmeldung!I76,"")</f>
        <v/>
      </c>
      <c r="G74" s="55" t="str">
        <f ca="1">IFERROR(VLOOKUP(Einzelmeldung!F76,Datenherkunft!$B$1:$C$22,2,FALSE),"")</f>
        <v/>
      </c>
    </row>
    <row r="75" spans="2:7" ht="15.6" x14ac:dyDescent="0.3">
      <c r="B75" s="82" t="s">
        <v>47</v>
      </c>
      <c r="C75" s="83"/>
      <c r="D75" s="83"/>
      <c r="E75" s="83"/>
      <c r="F75" s="83"/>
      <c r="G75" s="84"/>
    </row>
    <row r="76" spans="2:7" ht="15.6" x14ac:dyDescent="0.3">
      <c r="B76" s="53" t="s">
        <v>1</v>
      </c>
      <c r="C76" s="53" t="s">
        <v>3</v>
      </c>
      <c r="D76" s="54" t="s">
        <v>4</v>
      </c>
      <c r="E76" s="54" t="s">
        <v>5</v>
      </c>
      <c r="F76" s="53" t="s">
        <v>6</v>
      </c>
      <c r="G76" s="53" t="s">
        <v>0</v>
      </c>
    </row>
    <row r="77" spans="2:7" x14ac:dyDescent="0.25">
      <c r="B77" s="55" t="str">
        <f ca="1">IFERROR(Einzelmeldung!D83,"")</f>
        <v/>
      </c>
      <c r="C77" s="55" t="str">
        <f ca="1">IFERROR(Einzelmeldung!E83,"")</f>
        <v/>
      </c>
      <c r="D77" s="55" t="str">
        <f ca="1">IFERROR(Einzelmeldung!G83,"")</f>
        <v/>
      </c>
      <c r="E77" s="55" t="str">
        <f ca="1">IFERROR(Einzelmeldung!H83,"")</f>
        <v/>
      </c>
      <c r="F77" s="55" t="str">
        <f ca="1">IFERROR(Einzelmeldung!I83,"")</f>
        <v/>
      </c>
      <c r="G77" s="55" t="str">
        <f ca="1">IFERROR(VLOOKUP(Einzelmeldung!F83,Datenherkunft!$B$1:$C$22,2,FALSE),"")</f>
        <v/>
      </c>
    </row>
    <row r="78" spans="2:7" x14ac:dyDescent="0.25">
      <c r="B78" s="55" t="str">
        <f ca="1">IFERROR(Einzelmeldung!D84,"")</f>
        <v/>
      </c>
      <c r="C78" s="55" t="str">
        <f ca="1">IFERROR(Einzelmeldung!E84,"")</f>
        <v/>
      </c>
      <c r="D78" s="55" t="str">
        <f ca="1">IFERROR(Einzelmeldung!G84,"")</f>
        <v/>
      </c>
      <c r="E78" s="55" t="str">
        <f ca="1">IFERROR(Einzelmeldung!H84,"")</f>
        <v/>
      </c>
      <c r="F78" s="55" t="str">
        <f ca="1">IFERROR(Einzelmeldung!I84,"")</f>
        <v/>
      </c>
      <c r="G78" s="55" t="str">
        <f ca="1">IFERROR(VLOOKUP(Einzelmeldung!F84,Datenherkunft!$B$1:$C$22,2,FALSE),"")</f>
        <v/>
      </c>
    </row>
    <row r="79" spans="2:7" x14ac:dyDescent="0.25">
      <c r="B79" s="55" t="str">
        <f ca="1">IFERROR(Einzelmeldung!D85,"")</f>
        <v/>
      </c>
      <c r="C79" s="55" t="str">
        <f ca="1">IFERROR(Einzelmeldung!E85,"")</f>
        <v/>
      </c>
      <c r="D79" s="55" t="str">
        <f ca="1">IFERROR(Einzelmeldung!G85,"")</f>
        <v/>
      </c>
      <c r="E79" s="55" t="str">
        <f ca="1">IFERROR(Einzelmeldung!H85,"")</f>
        <v/>
      </c>
      <c r="F79" s="55" t="str">
        <f ca="1">IFERROR(Einzelmeldung!I85,"")</f>
        <v/>
      </c>
      <c r="G79" s="55" t="str">
        <f ca="1">IFERROR(VLOOKUP(Einzelmeldung!F85,Datenherkunft!$B$1:$C$22,2,FALSE),"")</f>
        <v/>
      </c>
    </row>
    <row r="80" spans="2:7" x14ac:dyDescent="0.25">
      <c r="B80" s="55" t="str">
        <f ca="1">IFERROR(Einzelmeldung!D86,"")</f>
        <v/>
      </c>
      <c r="C80" s="55" t="str">
        <f ca="1">IFERROR(Einzelmeldung!E86,"")</f>
        <v/>
      </c>
      <c r="D80" s="55" t="str">
        <f ca="1">IFERROR(Einzelmeldung!G86,"")</f>
        <v/>
      </c>
      <c r="E80" s="55" t="str">
        <f ca="1">IFERROR(Einzelmeldung!H86,"")</f>
        <v/>
      </c>
      <c r="F80" s="55" t="str">
        <f ca="1">IFERROR(Einzelmeldung!I86,"")</f>
        <v/>
      </c>
      <c r="G80" s="55" t="str">
        <f ca="1">IFERROR(VLOOKUP(Einzelmeldung!F86,Datenherkunft!$B$1:$C$22,2,FALSE),"")</f>
        <v/>
      </c>
    </row>
    <row r="81" spans="2:7" x14ac:dyDescent="0.25">
      <c r="B81" s="55" t="str">
        <f ca="1">IFERROR(Einzelmeldung!D87,"")</f>
        <v/>
      </c>
      <c r="C81" s="55" t="str">
        <f ca="1">IFERROR(Einzelmeldung!E87,"")</f>
        <v/>
      </c>
      <c r="D81" s="55" t="str">
        <f ca="1">IFERROR(Einzelmeldung!G87,"")</f>
        <v/>
      </c>
      <c r="E81" s="55" t="str">
        <f ca="1">IFERROR(Einzelmeldung!H87,"")</f>
        <v/>
      </c>
      <c r="F81" s="55" t="str">
        <f ca="1">IFERROR(Einzelmeldung!I87,"")</f>
        <v/>
      </c>
      <c r="G81" s="55" t="str">
        <f ca="1">IFERROR(VLOOKUP(Einzelmeldung!F87,Datenherkunft!$B$1:$C$22,2,FALSE),"")</f>
        <v/>
      </c>
    </row>
    <row r="82" spans="2:7" x14ac:dyDescent="0.25">
      <c r="B82" s="55" t="str">
        <f ca="1">IFERROR(Einzelmeldung!D88,"")</f>
        <v/>
      </c>
      <c r="C82" s="55" t="str">
        <f ca="1">IFERROR(Einzelmeldung!E88,"")</f>
        <v/>
      </c>
      <c r="D82" s="55" t="str">
        <f ca="1">IFERROR(Einzelmeldung!G88,"")</f>
        <v/>
      </c>
      <c r="E82" s="55" t="str">
        <f ca="1">IFERROR(Einzelmeldung!H88,"")</f>
        <v/>
      </c>
      <c r="F82" s="55" t="str">
        <f ca="1">IFERROR(Einzelmeldung!I88,"")</f>
        <v/>
      </c>
      <c r="G82" s="55" t="str">
        <f ca="1">IFERROR(VLOOKUP(Einzelmeldung!F88,Datenherkunft!$B$1:$C$22,2,FALSE),"")</f>
        <v/>
      </c>
    </row>
    <row r="83" spans="2:7" x14ac:dyDescent="0.25">
      <c r="B83" s="55" t="str">
        <f ca="1">IFERROR(Einzelmeldung!D89,"")</f>
        <v/>
      </c>
      <c r="C83" s="55" t="str">
        <f ca="1">IFERROR(Einzelmeldung!E89,"")</f>
        <v/>
      </c>
      <c r="D83" s="55" t="str">
        <f ca="1">IFERROR(Einzelmeldung!G89,"")</f>
        <v/>
      </c>
      <c r="E83" s="55" t="str">
        <f ca="1">IFERROR(Einzelmeldung!H89,"")</f>
        <v/>
      </c>
      <c r="F83" s="55" t="str">
        <f ca="1">IFERROR(Einzelmeldung!I89,"")</f>
        <v/>
      </c>
      <c r="G83" s="55" t="str">
        <f ca="1">IFERROR(VLOOKUP(Einzelmeldung!F89,Datenherkunft!$B$1:$C$22,2,FALSE),"")</f>
        <v/>
      </c>
    </row>
    <row r="84" spans="2:7" x14ac:dyDescent="0.25">
      <c r="B84" s="55" t="str">
        <f ca="1">IFERROR(Einzelmeldung!D90,"")</f>
        <v/>
      </c>
      <c r="C84" s="55" t="str">
        <f ca="1">IFERROR(Einzelmeldung!E90,"")</f>
        <v/>
      </c>
      <c r="D84" s="55" t="str">
        <f ca="1">IFERROR(Einzelmeldung!G90,"")</f>
        <v/>
      </c>
      <c r="E84" s="55" t="str">
        <f ca="1">IFERROR(Einzelmeldung!H90,"")</f>
        <v/>
      </c>
      <c r="F84" s="55" t="str">
        <f ca="1">IFERROR(Einzelmeldung!I90,"")</f>
        <v/>
      </c>
      <c r="G84" s="55" t="str">
        <f ca="1">IFERROR(VLOOKUP(Einzelmeldung!F90,Datenherkunft!$B$1:$C$22,2,FALSE),"")</f>
        <v/>
      </c>
    </row>
    <row r="85" spans="2:7" x14ac:dyDescent="0.25">
      <c r="B85" s="55" t="str">
        <f ca="1">IFERROR(Einzelmeldung!D91,"")</f>
        <v/>
      </c>
      <c r="C85" s="55" t="str">
        <f ca="1">IFERROR(Einzelmeldung!E91,"")</f>
        <v/>
      </c>
      <c r="D85" s="55" t="str">
        <f ca="1">IFERROR(Einzelmeldung!G91,"")</f>
        <v/>
      </c>
      <c r="E85" s="55" t="str">
        <f ca="1">IFERROR(Einzelmeldung!H91,"")</f>
        <v/>
      </c>
      <c r="F85" s="55" t="str">
        <f ca="1">IFERROR(Einzelmeldung!I91,"")</f>
        <v/>
      </c>
      <c r="G85" s="55" t="str">
        <f ca="1">IFERROR(VLOOKUP(Einzelmeldung!F91,Datenherkunft!$B$1:$C$22,2,FALSE),"")</f>
        <v/>
      </c>
    </row>
    <row r="86" spans="2:7" x14ac:dyDescent="0.25">
      <c r="B86" s="55" t="str">
        <f ca="1">IFERROR(Einzelmeldung!D92,"")</f>
        <v/>
      </c>
      <c r="C86" s="55" t="str">
        <f ca="1">IFERROR(Einzelmeldung!E92,"")</f>
        <v/>
      </c>
      <c r="D86" s="55" t="str">
        <f ca="1">IFERROR(Einzelmeldung!G92,"")</f>
        <v/>
      </c>
      <c r="E86" s="55" t="str">
        <f ca="1">IFERROR(Einzelmeldung!H92,"")</f>
        <v/>
      </c>
      <c r="F86" s="55" t="str">
        <f ca="1">IFERROR(Einzelmeldung!I92,"")</f>
        <v/>
      </c>
      <c r="G86" s="55" t="str">
        <f ca="1">IFERROR(VLOOKUP(Einzelmeldung!F92,Datenherkunft!$B$1:$C$22,2,FALSE),"")</f>
        <v/>
      </c>
    </row>
    <row r="87" spans="2:7" x14ac:dyDescent="0.25">
      <c r="B87" s="55" t="str">
        <f ca="1">IFERROR(Einzelmeldung!D93,"")</f>
        <v/>
      </c>
      <c r="C87" s="55" t="str">
        <f ca="1">IFERROR(Einzelmeldung!E93,"")</f>
        <v/>
      </c>
      <c r="D87" s="55" t="str">
        <f ca="1">IFERROR(Einzelmeldung!G93,"")</f>
        <v/>
      </c>
      <c r="E87" s="55" t="str">
        <f ca="1">IFERROR(Einzelmeldung!H93,"")</f>
        <v/>
      </c>
      <c r="F87" s="55" t="str">
        <f ca="1">IFERROR(Einzelmeldung!I93,"")</f>
        <v/>
      </c>
      <c r="G87" s="55" t="str">
        <f ca="1">IFERROR(VLOOKUP(Einzelmeldung!F93,Datenherkunft!$B$1:$C$22,2,FALSE),"")</f>
        <v/>
      </c>
    </row>
    <row r="88" spans="2:7" x14ac:dyDescent="0.25">
      <c r="B88" s="55" t="str">
        <f ca="1">IFERROR(Einzelmeldung!D94,"")</f>
        <v/>
      </c>
      <c r="C88" s="55" t="str">
        <f ca="1">IFERROR(Einzelmeldung!E94,"")</f>
        <v/>
      </c>
      <c r="D88" s="55" t="str">
        <f ca="1">IFERROR(Einzelmeldung!G94,"")</f>
        <v/>
      </c>
      <c r="E88" s="55" t="str">
        <f ca="1">IFERROR(Einzelmeldung!H94,"")</f>
        <v/>
      </c>
      <c r="F88" s="55" t="str">
        <f ca="1">IFERROR(Einzelmeldung!I94,"")</f>
        <v/>
      </c>
      <c r="G88" s="55" t="str">
        <f ca="1">IFERROR(VLOOKUP(Einzelmeldung!F94,Datenherkunft!$B$1:$C$22,2,FALSE),"")</f>
        <v/>
      </c>
    </row>
    <row r="89" spans="2:7" x14ac:dyDescent="0.25">
      <c r="B89" s="55" t="str">
        <f ca="1">IFERROR(Einzelmeldung!D95,"")</f>
        <v/>
      </c>
      <c r="C89" s="55" t="str">
        <f ca="1">IFERROR(Einzelmeldung!E95,"")</f>
        <v/>
      </c>
      <c r="D89" s="55" t="str">
        <f ca="1">IFERROR(Einzelmeldung!G95,"")</f>
        <v/>
      </c>
      <c r="E89" s="55" t="str">
        <f ca="1">IFERROR(Einzelmeldung!H95,"")</f>
        <v/>
      </c>
      <c r="F89" s="55" t="str">
        <f ca="1">IFERROR(Einzelmeldung!I95,"")</f>
        <v/>
      </c>
      <c r="G89" s="55" t="str">
        <f ca="1">IFERROR(VLOOKUP(Einzelmeldung!F95,Datenherkunft!$B$1:$C$22,2,FALSE),"")</f>
        <v/>
      </c>
    </row>
    <row r="90" spans="2:7" x14ac:dyDescent="0.25">
      <c r="B90" s="55" t="str">
        <f ca="1">IFERROR(Einzelmeldung!D96,"")</f>
        <v/>
      </c>
      <c r="C90" s="55" t="str">
        <f ca="1">IFERROR(Einzelmeldung!E96,"")</f>
        <v/>
      </c>
      <c r="D90" s="55" t="str">
        <f ca="1">IFERROR(Einzelmeldung!G96,"")</f>
        <v/>
      </c>
      <c r="E90" s="55" t="str">
        <f ca="1">IFERROR(Einzelmeldung!H96,"")</f>
        <v/>
      </c>
      <c r="F90" s="55" t="str">
        <f ca="1">IFERROR(Einzelmeldung!I96,"")</f>
        <v/>
      </c>
      <c r="G90" s="55" t="str">
        <f ca="1">IFERROR(VLOOKUP(Einzelmeldung!F96,Datenherkunft!$B$1:$C$22,2,FALSE),"")</f>
        <v/>
      </c>
    </row>
    <row r="91" spans="2:7" x14ac:dyDescent="0.25">
      <c r="B91" s="55" t="str">
        <f ca="1">IFERROR(Einzelmeldung!D97,"")</f>
        <v/>
      </c>
      <c r="C91" s="55" t="str">
        <f ca="1">IFERROR(Einzelmeldung!E97,"")</f>
        <v/>
      </c>
      <c r="D91" s="55" t="str">
        <f ca="1">IFERROR(Einzelmeldung!G97,"")</f>
        <v/>
      </c>
      <c r="E91" s="55" t="str">
        <f ca="1">IFERROR(Einzelmeldung!H97,"")</f>
        <v/>
      </c>
      <c r="F91" s="55" t="str">
        <f ca="1">IFERROR(Einzelmeldung!I97,"")</f>
        <v/>
      </c>
      <c r="G91" s="55" t="str">
        <f ca="1">IFERROR(VLOOKUP(Einzelmeldung!F97,Datenherkunft!$B$1:$C$22,2,FALSE),"")</f>
        <v/>
      </c>
    </row>
    <row r="92" spans="2:7" x14ac:dyDescent="0.25">
      <c r="B92" s="55" t="str">
        <f ca="1">IFERROR(Einzelmeldung!D98,"")</f>
        <v/>
      </c>
      <c r="C92" s="55" t="str">
        <f ca="1">IFERROR(Einzelmeldung!E98,"")</f>
        <v/>
      </c>
      <c r="D92" s="55" t="str">
        <f ca="1">IFERROR(Einzelmeldung!G98,"")</f>
        <v/>
      </c>
      <c r="E92" s="55" t="str">
        <f ca="1">IFERROR(Einzelmeldung!H98,"")</f>
        <v/>
      </c>
      <c r="F92" s="55" t="str">
        <f ca="1">IFERROR(Einzelmeldung!I98,"")</f>
        <v/>
      </c>
      <c r="G92" s="55" t="str">
        <f ca="1">IFERROR(VLOOKUP(Einzelmeldung!F98,Datenherkunft!$B$1:$C$22,2,FALSE),"")</f>
        <v/>
      </c>
    </row>
    <row r="93" spans="2:7" x14ac:dyDescent="0.25">
      <c r="B93" s="55" t="str">
        <f ca="1">IFERROR(Einzelmeldung!D99,"")</f>
        <v/>
      </c>
      <c r="C93" s="55" t="str">
        <f ca="1">IFERROR(Einzelmeldung!E99,"")</f>
        <v/>
      </c>
      <c r="D93" s="55" t="str">
        <f ca="1">IFERROR(Einzelmeldung!G99,"")</f>
        <v/>
      </c>
      <c r="E93" s="55" t="str">
        <f ca="1">IFERROR(Einzelmeldung!H99,"")</f>
        <v/>
      </c>
      <c r="F93" s="55" t="str">
        <f ca="1">IFERROR(Einzelmeldung!I99,"")</f>
        <v/>
      </c>
      <c r="G93" s="55" t="str">
        <f ca="1">IFERROR(VLOOKUP(Einzelmeldung!F99,Datenherkunft!$B$1:$C$22,2,FALSE),"")</f>
        <v/>
      </c>
    </row>
    <row r="94" spans="2:7" x14ac:dyDescent="0.25">
      <c r="B94" s="55" t="str">
        <f ca="1">IFERROR(Einzelmeldung!D100,"")</f>
        <v/>
      </c>
      <c r="C94" s="55" t="str">
        <f ca="1">IFERROR(Einzelmeldung!E100,"")</f>
        <v/>
      </c>
      <c r="D94" s="55" t="str">
        <f ca="1">IFERROR(Einzelmeldung!G100,"")</f>
        <v/>
      </c>
      <c r="E94" s="55" t="str">
        <f ca="1">IFERROR(Einzelmeldung!H100,"")</f>
        <v/>
      </c>
      <c r="F94" s="55" t="str">
        <f ca="1">IFERROR(Einzelmeldung!I100,"")</f>
        <v/>
      </c>
      <c r="G94" s="55" t="str">
        <f ca="1">IFERROR(VLOOKUP(Einzelmeldung!F100,Datenherkunft!$B$1:$C$22,2,FALSE),"")</f>
        <v/>
      </c>
    </row>
    <row r="95" spans="2:7" x14ac:dyDescent="0.25">
      <c r="B95" s="55" t="str">
        <f ca="1">IFERROR(Einzelmeldung!D101,"")</f>
        <v/>
      </c>
      <c r="C95" s="55" t="str">
        <f ca="1">IFERROR(Einzelmeldung!E101,"")</f>
        <v/>
      </c>
      <c r="D95" s="55" t="str">
        <f ca="1">IFERROR(Einzelmeldung!G101,"")</f>
        <v/>
      </c>
      <c r="E95" s="55" t="str">
        <f ca="1">IFERROR(Einzelmeldung!H101,"")</f>
        <v/>
      </c>
      <c r="F95" s="55" t="str">
        <f ca="1">IFERROR(Einzelmeldung!I101,"")</f>
        <v/>
      </c>
      <c r="G95" s="55" t="str">
        <f ca="1">IFERROR(VLOOKUP(Einzelmeldung!F101,Datenherkunft!$B$1:$C$22,2,FALSE),"")</f>
        <v/>
      </c>
    </row>
    <row r="96" spans="2:7" x14ac:dyDescent="0.25">
      <c r="B96" s="55" t="str">
        <f ca="1">IFERROR(Einzelmeldung!D102,"")</f>
        <v/>
      </c>
      <c r="C96" s="55" t="str">
        <f ca="1">IFERROR(Einzelmeldung!E102,"")</f>
        <v/>
      </c>
      <c r="D96" s="55" t="str">
        <f ca="1">IFERROR(Einzelmeldung!G102,"")</f>
        <v/>
      </c>
      <c r="E96" s="55" t="str">
        <f ca="1">IFERROR(Einzelmeldung!H102,"")</f>
        <v/>
      </c>
      <c r="F96" s="55" t="str">
        <f ca="1">IFERROR(Einzelmeldung!I102,"")</f>
        <v/>
      </c>
      <c r="G96" s="55" t="str">
        <f ca="1">IFERROR(VLOOKUP(Einzelmeldung!F102,Datenherkunft!$B$1:$C$22,2,FALSE),"")</f>
        <v/>
      </c>
    </row>
    <row r="97" spans="2:7" x14ac:dyDescent="0.25">
      <c r="B97" s="55" t="str">
        <f ca="1">IFERROR(Einzelmeldung!D103,"")</f>
        <v/>
      </c>
      <c r="C97" s="55" t="str">
        <f ca="1">IFERROR(Einzelmeldung!E103,"")</f>
        <v/>
      </c>
      <c r="D97" s="55" t="str">
        <f ca="1">IFERROR(Einzelmeldung!G103,"")</f>
        <v/>
      </c>
      <c r="E97" s="55" t="str">
        <f ca="1">IFERROR(Einzelmeldung!H103,"")</f>
        <v/>
      </c>
      <c r="F97" s="55" t="str">
        <f ca="1">IFERROR(Einzelmeldung!I103,"")</f>
        <v/>
      </c>
      <c r="G97" s="55" t="str">
        <f ca="1">IFERROR(VLOOKUP(Einzelmeldung!F103,Datenherkunft!$B$1:$C$22,2,FALSE),"")</f>
        <v/>
      </c>
    </row>
    <row r="98" spans="2:7" x14ac:dyDescent="0.25">
      <c r="B98" s="55" t="str">
        <f ca="1">IFERROR(Einzelmeldung!D104,"")</f>
        <v/>
      </c>
      <c r="C98" s="55" t="str">
        <f ca="1">IFERROR(Einzelmeldung!E104,"")</f>
        <v/>
      </c>
      <c r="D98" s="55" t="str">
        <f ca="1">IFERROR(Einzelmeldung!G104,"")</f>
        <v/>
      </c>
      <c r="E98" s="55" t="str">
        <f ca="1">IFERROR(Einzelmeldung!H104,"")</f>
        <v/>
      </c>
      <c r="F98" s="55" t="str">
        <f ca="1">IFERROR(Einzelmeldung!I104,"")</f>
        <v/>
      </c>
      <c r="G98" s="55" t="str">
        <f ca="1">IFERROR(VLOOKUP(Einzelmeldung!F104,Datenherkunft!$B$1:$C$22,2,FALSE),"")</f>
        <v/>
      </c>
    </row>
    <row r="99" spans="2:7" x14ac:dyDescent="0.25">
      <c r="B99" s="55" t="str">
        <f ca="1">IFERROR(Einzelmeldung!D105,"")</f>
        <v/>
      </c>
      <c r="C99" s="55" t="str">
        <f ca="1">IFERROR(Einzelmeldung!E105,"")</f>
        <v/>
      </c>
      <c r="D99" s="55" t="str">
        <f ca="1">IFERROR(Einzelmeldung!G105,"")</f>
        <v/>
      </c>
      <c r="E99" s="55" t="str">
        <f ca="1">IFERROR(Einzelmeldung!H105,"")</f>
        <v/>
      </c>
      <c r="F99" s="55" t="str">
        <f ca="1">IFERROR(Einzelmeldung!I105,"")</f>
        <v/>
      </c>
      <c r="G99" s="55" t="str">
        <f ca="1">IFERROR(VLOOKUP(Einzelmeldung!F105,Datenherkunft!$B$1:$C$22,2,FALSE),"")</f>
        <v/>
      </c>
    </row>
    <row r="100" spans="2:7" x14ac:dyDescent="0.25">
      <c r="B100" s="55" t="str">
        <f ca="1">IFERROR(Einzelmeldung!D106,"")</f>
        <v/>
      </c>
      <c r="C100" s="55" t="str">
        <f ca="1">IFERROR(Einzelmeldung!E106,"")</f>
        <v/>
      </c>
      <c r="D100" s="55" t="str">
        <f ca="1">IFERROR(Einzelmeldung!G106,"")</f>
        <v/>
      </c>
      <c r="E100" s="55" t="str">
        <f ca="1">IFERROR(Einzelmeldung!H106,"")</f>
        <v/>
      </c>
      <c r="F100" s="55" t="str">
        <f ca="1">IFERROR(Einzelmeldung!I106,"")</f>
        <v/>
      </c>
      <c r="G100" s="55" t="str">
        <f ca="1">IFERROR(VLOOKUP(Einzelmeldung!F106,Datenherkunft!$B$1:$C$22,2,FALSE),"")</f>
        <v/>
      </c>
    </row>
    <row r="101" spans="2:7" x14ac:dyDescent="0.25">
      <c r="B101" s="55" t="str">
        <f ca="1">IFERROR(Einzelmeldung!D107,"")</f>
        <v/>
      </c>
      <c r="C101" s="55" t="str">
        <f ca="1">IFERROR(Einzelmeldung!E107,"")</f>
        <v/>
      </c>
      <c r="D101" s="55" t="str">
        <f ca="1">IFERROR(Einzelmeldung!G107,"")</f>
        <v/>
      </c>
      <c r="E101" s="55" t="str">
        <f ca="1">IFERROR(Einzelmeldung!H107,"")</f>
        <v/>
      </c>
      <c r="F101" s="55" t="str">
        <f ca="1">IFERROR(Einzelmeldung!I107,"")</f>
        <v/>
      </c>
      <c r="G101" s="55" t="str">
        <f ca="1">IFERROR(VLOOKUP(Einzelmeldung!F107,Datenherkunft!$B$1:$C$22,2,FALSE),"")</f>
        <v/>
      </c>
    </row>
    <row r="102" spans="2:7" x14ac:dyDescent="0.25">
      <c r="B102" s="55" t="str">
        <f ca="1">IFERROR(Einzelmeldung!D108,"")</f>
        <v/>
      </c>
      <c r="C102" s="55" t="str">
        <f ca="1">IFERROR(Einzelmeldung!E108,"")</f>
        <v/>
      </c>
      <c r="D102" s="55" t="str">
        <f ca="1">IFERROR(Einzelmeldung!G108,"")</f>
        <v/>
      </c>
      <c r="E102" s="55" t="str">
        <f ca="1">IFERROR(Einzelmeldung!H108,"")</f>
        <v/>
      </c>
      <c r="F102" s="55" t="str">
        <f ca="1">IFERROR(Einzelmeldung!I108,"")</f>
        <v/>
      </c>
      <c r="G102" s="55" t="str">
        <f ca="1">IFERROR(VLOOKUP(Einzelmeldung!F108,Datenherkunft!$B$1:$C$22,2,FALSE),"")</f>
        <v/>
      </c>
    </row>
    <row r="103" spans="2:7" x14ac:dyDescent="0.25">
      <c r="B103" s="55" t="str">
        <f ca="1">IFERROR(Einzelmeldung!D109,"")</f>
        <v/>
      </c>
      <c r="C103" s="55" t="str">
        <f ca="1">IFERROR(Einzelmeldung!E109,"")</f>
        <v/>
      </c>
      <c r="D103" s="55" t="str">
        <f ca="1">IFERROR(Einzelmeldung!G109,"")</f>
        <v/>
      </c>
      <c r="E103" s="55" t="str">
        <f ca="1">IFERROR(Einzelmeldung!H109,"")</f>
        <v/>
      </c>
      <c r="F103" s="55" t="str">
        <f ca="1">IFERROR(Einzelmeldung!I109,"")</f>
        <v/>
      </c>
      <c r="G103" s="55" t="str">
        <f ca="1">IFERROR(VLOOKUP(Einzelmeldung!F109,Datenherkunft!$B$1:$C$22,2,FALSE),"")</f>
        <v/>
      </c>
    </row>
    <row r="104" spans="2:7" x14ac:dyDescent="0.25">
      <c r="B104" s="55" t="str">
        <f ca="1">IFERROR(Einzelmeldung!D110,"")</f>
        <v/>
      </c>
      <c r="C104" s="55" t="str">
        <f ca="1">IFERROR(Einzelmeldung!E110,"")</f>
        <v/>
      </c>
      <c r="D104" s="55" t="str">
        <f ca="1">IFERROR(Einzelmeldung!G110,"")</f>
        <v/>
      </c>
      <c r="E104" s="55" t="str">
        <f ca="1">IFERROR(Einzelmeldung!H110,"")</f>
        <v/>
      </c>
      <c r="F104" s="55" t="str">
        <f ca="1">IFERROR(Einzelmeldung!I110,"")</f>
        <v/>
      </c>
      <c r="G104" s="55" t="str">
        <f ca="1">IFERROR(VLOOKUP(Einzelmeldung!F110,Datenherkunft!$B$1:$C$22,2,FALSE),"")</f>
        <v/>
      </c>
    </row>
    <row r="105" spans="2:7" x14ac:dyDescent="0.25">
      <c r="B105" s="55" t="str">
        <f ca="1">IFERROR(Einzelmeldung!D111,"")</f>
        <v/>
      </c>
      <c r="C105" s="55" t="str">
        <f ca="1">IFERROR(Einzelmeldung!E111,"")</f>
        <v/>
      </c>
      <c r="D105" s="55" t="str">
        <f ca="1">IFERROR(Einzelmeldung!G111,"")</f>
        <v/>
      </c>
      <c r="E105" s="55" t="str">
        <f ca="1">IFERROR(Einzelmeldung!H111,"")</f>
        <v/>
      </c>
      <c r="F105" s="55" t="str">
        <f ca="1">IFERROR(Einzelmeldung!I111,"")</f>
        <v/>
      </c>
      <c r="G105" s="55" t="str">
        <f ca="1">IFERROR(VLOOKUP(Einzelmeldung!F111,Datenherkunft!$B$1:$C$22,2,FALSE),"")</f>
        <v/>
      </c>
    </row>
    <row r="106" spans="2:7" x14ac:dyDescent="0.25">
      <c r="B106" s="55" t="str">
        <f ca="1">IFERROR(Einzelmeldung!D112,"")</f>
        <v/>
      </c>
      <c r="C106" s="55" t="str">
        <f ca="1">IFERROR(Einzelmeldung!E112,"")</f>
        <v/>
      </c>
      <c r="D106" s="55" t="str">
        <f ca="1">IFERROR(Einzelmeldung!G112,"")</f>
        <v/>
      </c>
      <c r="E106" s="55" t="str">
        <f ca="1">IFERROR(Einzelmeldung!H112,"")</f>
        <v/>
      </c>
      <c r="F106" s="55" t="str">
        <f ca="1">IFERROR(Einzelmeldung!I112,"")</f>
        <v/>
      </c>
      <c r="G106" s="55" t="str">
        <f ca="1">IFERROR(VLOOKUP(Einzelmeldung!F112,Datenherkunft!$B$1:$C$22,2,FALSE),"")</f>
        <v/>
      </c>
    </row>
    <row r="107" spans="2:7" x14ac:dyDescent="0.25">
      <c r="B107" s="55" t="str">
        <f ca="1">IFERROR(Einzelmeldung!D113,"")</f>
        <v/>
      </c>
      <c r="C107" s="55" t="str">
        <f ca="1">IFERROR(Einzelmeldung!E113,"")</f>
        <v/>
      </c>
      <c r="D107" s="55" t="str">
        <f ca="1">IFERROR(Einzelmeldung!G113,"")</f>
        <v/>
      </c>
      <c r="E107" s="55" t="str">
        <f ca="1">IFERROR(Einzelmeldung!H113,"")</f>
        <v/>
      </c>
      <c r="F107" s="55" t="str">
        <f ca="1">IFERROR(Einzelmeldung!I113,"")</f>
        <v/>
      </c>
      <c r="G107" s="55" t="str">
        <f ca="1">IFERROR(VLOOKUP(Einzelmeldung!F113,Datenherkunft!$B$1:$C$22,2,FALSE),"")</f>
        <v/>
      </c>
    </row>
    <row r="108" spans="2:7" x14ac:dyDescent="0.25">
      <c r="B108" s="55" t="str">
        <f ca="1">IFERROR(Einzelmeldung!D114,"")</f>
        <v/>
      </c>
      <c r="C108" s="55" t="str">
        <f ca="1">IFERROR(Einzelmeldung!E114,"")</f>
        <v/>
      </c>
      <c r="D108" s="55" t="str">
        <f ca="1">IFERROR(Einzelmeldung!G114,"")</f>
        <v/>
      </c>
      <c r="E108" s="55" t="str">
        <f ca="1">IFERROR(Einzelmeldung!H114,"")</f>
        <v/>
      </c>
      <c r="F108" s="55" t="str">
        <f ca="1">IFERROR(Einzelmeldung!I114,"")</f>
        <v/>
      </c>
      <c r="G108" s="55" t="str">
        <f ca="1">IFERROR(VLOOKUP(Einzelmeldung!F114,Datenherkunft!$B$1:$C$22,2,FALSE),"")</f>
        <v/>
      </c>
    </row>
    <row r="109" spans="2:7" ht="15.6" x14ac:dyDescent="0.3">
      <c r="B109" s="82" t="s">
        <v>13</v>
      </c>
      <c r="C109" s="83"/>
      <c r="D109" s="83"/>
      <c r="E109" s="83"/>
      <c r="F109" s="83"/>
      <c r="G109" s="84"/>
    </row>
    <row r="110" spans="2:7" ht="15.6" x14ac:dyDescent="0.3">
      <c r="B110" s="53" t="s">
        <v>1</v>
      </c>
      <c r="C110" s="53" t="s">
        <v>3</v>
      </c>
      <c r="D110" s="54" t="s">
        <v>4</v>
      </c>
      <c r="E110" s="54" t="s">
        <v>5</v>
      </c>
      <c r="F110" s="53" t="s">
        <v>6</v>
      </c>
      <c r="G110" s="53" t="s">
        <v>0</v>
      </c>
    </row>
    <row r="111" spans="2:7" x14ac:dyDescent="0.25">
      <c r="B111" s="55" t="str">
        <f ca="1">IFERROR(Einzelmeldung!D121,"")</f>
        <v/>
      </c>
      <c r="C111" s="55" t="str">
        <f ca="1">IFERROR(Einzelmeldung!E121,"")</f>
        <v/>
      </c>
      <c r="D111" s="55" t="str">
        <f ca="1">IFERROR(Einzelmeldung!G121,"")</f>
        <v/>
      </c>
      <c r="E111" s="55" t="str">
        <f ca="1">IFERROR(Einzelmeldung!H121,"")</f>
        <v/>
      </c>
      <c r="F111" s="55" t="str">
        <f ca="1">IFERROR(Einzelmeldung!I121,"")</f>
        <v/>
      </c>
      <c r="G111" s="55" t="str">
        <f ca="1">IFERROR(VLOOKUP(Einzelmeldung!F121,Datenherkunft!$B$1:$C$22,2,FALSE),"")</f>
        <v/>
      </c>
    </row>
    <row r="112" spans="2:7" x14ac:dyDescent="0.25">
      <c r="B112" s="55" t="str">
        <f ca="1">IFERROR(Einzelmeldung!D122,"")</f>
        <v/>
      </c>
      <c r="C112" s="55" t="str">
        <f ca="1">IFERROR(Einzelmeldung!E122,"")</f>
        <v/>
      </c>
      <c r="D112" s="55" t="str">
        <f ca="1">IFERROR(Einzelmeldung!G122,"")</f>
        <v/>
      </c>
      <c r="E112" s="55" t="str">
        <f ca="1">IFERROR(Einzelmeldung!H122,"")</f>
        <v/>
      </c>
      <c r="F112" s="55" t="str">
        <f ca="1">IFERROR(Einzelmeldung!I122,"")</f>
        <v/>
      </c>
      <c r="G112" s="55" t="str">
        <f ca="1">IFERROR(VLOOKUP(Einzelmeldung!F122,Datenherkunft!$B$1:$C$22,2,FALSE),"")</f>
        <v/>
      </c>
    </row>
    <row r="113" spans="2:7" x14ac:dyDescent="0.25">
      <c r="B113" s="55" t="str">
        <f ca="1">IFERROR(Einzelmeldung!D123,"")</f>
        <v/>
      </c>
      <c r="C113" s="55" t="str">
        <f ca="1">IFERROR(Einzelmeldung!E123,"")</f>
        <v/>
      </c>
      <c r="D113" s="55" t="str">
        <f ca="1">IFERROR(Einzelmeldung!G123,"")</f>
        <v/>
      </c>
      <c r="E113" s="55" t="str">
        <f ca="1">IFERROR(Einzelmeldung!H123,"")</f>
        <v/>
      </c>
      <c r="F113" s="55" t="str">
        <f ca="1">IFERROR(Einzelmeldung!I123,"")</f>
        <v/>
      </c>
      <c r="G113" s="55" t="str">
        <f ca="1">IFERROR(VLOOKUP(Einzelmeldung!F123,Datenherkunft!$B$1:$C$22,2,FALSE),"")</f>
        <v/>
      </c>
    </row>
    <row r="114" spans="2:7" x14ac:dyDescent="0.25">
      <c r="B114" s="55" t="str">
        <f ca="1">IFERROR(Einzelmeldung!D124,"")</f>
        <v/>
      </c>
      <c r="C114" s="55" t="str">
        <f ca="1">IFERROR(Einzelmeldung!E124,"")</f>
        <v/>
      </c>
      <c r="D114" s="55" t="str">
        <f ca="1">IFERROR(Einzelmeldung!G124,"")</f>
        <v/>
      </c>
      <c r="E114" s="55" t="str">
        <f ca="1">IFERROR(Einzelmeldung!H124,"")</f>
        <v/>
      </c>
      <c r="F114" s="55" t="str">
        <f ca="1">IFERROR(Einzelmeldung!I124,"")</f>
        <v/>
      </c>
      <c r="G114" s="55" t="str">
        <f ca="1">IFERROR(VLOOKUP(Einzelmeldung!F124,Datenherkunft!$B$1:$C$22,2,FALSE),"")</f>
        <v/>
      </c>
    </row>
    <row r="115" spans="2:7" x14ac:dyDescent="0.25">
      <c r="B115" s="55" t="str">
        <f ca="1">IFERROR(Einzelmeldung!D125,"")</f>
        <v/>
      </c>
      <c r="C115" s="55" t="str">
        <f ca="1">IFERROR(Einzelmeldung!E125,"")</f>
        <v/>
      </c>
      <c r="D115" s="55" t="str">
        <f ca="1">IFERROR(Einzelmeldung!G125,"")</f>
        <v/>
      </c>
      <c r="E115" s="55" t="str">
        <f ca="1">IFERROR(Einzelmeldung!H125,"")</f>
        <v/>
      </c>
      <c r="F115" s="55" t="str">
        <f ca="1">IFERROR(Einzelmeldung!I125,"")</f>
        <v/>
      </c>
      <c r="G115" s="55" t="str">
        <f ca="1">IFERROR(VLOOKUP(Einzelmeldung!F125,Datenherkunft!$B$1:$C$22,2,FALSE),"")</f>
        <v/>
      </c>
    </row>
    <row r="116" spans="2:7" x14ac:dyDescent="0.25">
      <c r="B116" s="55" t="str">
        <f ca="1">IFERROR(Einzelmeldung!D126,"")</f>
        <v/>
      </c>
      <c r="C116" s="55" t="str">
        <f ca="1">IFERROR(Einzelmeldung!E126,"")</f>
        <v/>
      </c>
      <c r="D116" s="55" t="str">
        <f ca="1">IFERROR(Einzelmeldung!G126,"")</f>
        <v/>
      </c>
      <c r="E116" s="55" t="str">
        <f ca="1">IFERROR(Einzelmeldung!H126,"")</f>
        <v/>
      </c>
      <c r="F116" s="55" t="str">
        <f ca="1">IFERROR(Einzelmeldung!I126,"")</f>
        <v/>
      </c>
      <c r="G116" s="55" t="str">
        <f ca="1">IFERROR(VLOOKUP(Einzelmeldung!F126,Datenherkunft!$B$1:$C$22,2,FALSE),"")</f>
        <v/>
      </c>
    </row>
    <row r="117" spans="2:7" x14ac:dyDescent="0.25">
      <c r="B117" s="55" t="str">
        <f ca="1">IFERROR(Einzelmeldung!D127,"")</f>
        <v/>
      </c>
      <c r="C117" s="55" t="str">
        <f ca="1">IFERROR(Einzelmeldung!E127,"")</f>
        <v/>
      </c>
      <c r="D117" s="55" t="str">
        <f ca="1">IFERROR(Einzelmeldung!G127,"")</f>
        <v/>
      </c>
      <c r="E117" s="55" t="str">
        <f ca="1">IFERROR(Einzelmeldung!H127,"")</f>
        <v/>
      </c>
      <c r="F117" s="55" t="str">
        <f ca="1">IFERROR(Einzelmeldung!I127,"")</f>
        <v/>
      </c>
      <c r="G117" s="55" t="str">
        <f ca="1">IFERROR(VLOOKUP(Einzelmeldung!F127,Datenherkunft!$B$1:$C$22,2,FALSE),"")</f>
        <v/>
      </c>
    </row>
    <row r="118" spans="2:7" x14ac:dyDescent="0.25">
      <c r="B118" s="55" t="str">
        <f ca="1">IFERROR(Einzelmeldung!D128,"")</f>
        <v/>
      </c>
      <c r="C118" s="55" t="str">
        <f ca="1">IFERROR(Einzelmeldung!E128,"")</f>
        <v/>
      </c>
      <c r="D118" s="55" t="str">
        <f ca="1">IFERROR(Einzelmeldung!G128,"")</f>
        <v/>
      </c>
      <c r="E118" s="55" t="str">
        <f ca="1">IFERROR(Einzelmeldung!H128,"")</f>
        <v/>
      </c>
      <c r="F118" s="55" t="str">
        <f ca="1">IFERROR(Einzelmeldung!I128,"")</f>
        <v/>
      </c>
      <c r="G118" s="55" t="str">
        <f ca="1">IFERROR(VLOOKUP(Einzelmeldung!F128,Datenherkunft!$B$1:$C$22,2,FALSE),"")</f>
        <v/>
      </c>
    </row>
    <row r="119" spans="2:7" x14ac:dyDescent="0.25">
      <c r="B119" s="55" t="str">
        <f ca="1">IFERROR(Einzelmeldung!D129,"")</f>
        <v/>
      </c>
      <c r="C119" s="55" t="str">
        <f ca="1">IFERROR(Einzelmeldung!E129,"")</f>
        <v/>
      </c>
      <c r="D119" s="55" t="str">
        <f ca="1">IFERROR(Einzelmeldung!G129,"")</f>
        <v/>
      </c>
      <c r="E119" s="55" t="str">
        <f ca="1">IFERROR(Einzelmeldung!H129,"")</f>
        <v/>
      </c>
      <c r="F119" s="55" t="str">
        <f ca="1">IFERROR(Einzelmeldung!I129,"")</f>
        <v/>
      </c>
      <c r="G119" s="55" t="str">
        <f ca="1">IFERROR(VLOOKUP(Einzelmeldung!F129,Datenherkunft!$B$1:$C$22,2,FALSE),"")</f>
        <v/>
      </c>
    </row>
    <row r="120" spans="2:7" x14ac:dyDescent="0.25">
      <c r="B120" s="55" t="str">
        <f ca="1">IFERROR(Einzelmeldung!D130,"")</f>
        <v/>
      </c>
      <c r="C120" s="55" t="str">
        <f ca="1">IFERROR(Einzelmeldung!E130,"")</f>
        <v/>
      </c>
      <c r="D120" s="55" t="str">
        <f ca="1">IFERROR(Einzelmeldung!G130,"")</f>
        <v/>
      </c>
      <c r="E120" s="55" t="str">
        <f ca="1">IFERROR(Einzelmeldung!H130,"")</f>
        <v/>
      </c>
      <c r="F120" s="55" t="str">
        <f ca="1">IFERROR(Einzelmeldung!I130,"")</f>
        <v/>
      </c>
      <c r="G120" s="55" t="str">
        <f ca="1">IFERROR(VLOOKUP(Einzelmeldung!F130,Datenherkunft!$B$1:$C$22,2,FALSE),"")</f>
        <v/>
      </c>
    </row>
    <row r="121" spans="2:7" x14ac:dyDescent="0.25">
      <c r="B121" s="55" t="str">
        <f ca="1">IFERROR(Einzelmeldung!D131,"")</f>
        <v/>
      </c>
      <c r="C121" s="55" t="str">
        <f ca="1">IFERROR(Einzelmeldung!E131,"")</f>
        <v/>
      </c>
      <c r="D121" s="55" t="str">
        <f ca="1">IFERROR(Einzelmeldung!G131,"")</f>
        <v/>
      </c>
      <c r="E121" s="55" t="str">
        <f ca="1">IFERROR(Einzelmeldung!H131,"")</f>
        <v/>
      </c>
      <c r="F121" s="55" t="str">
        <f ca="1">IFERROR(Einzelmeldung!I131,"")</f>
        <v/>
      </c>
      <c r="G121" s="55" t="str">
        <f ca="1">IFERROR(VLOOKUP(Einzelmeldung!F131,Datenherkunft!$B$1:$C$22,2,FALSE),"")</f>
        <v/>
      </c>
    </row>
    <row r="122" spans="2:7" x14ac:dyDescent="0.25">
      <c r="B122" s="55" t="str">
        <f ca="1">IFERROR(Einzelmeldung!D132,"")</f>
        <v/>
      </c>
      <c r="C122" s="55" t="str">
        <f ca="1">IFERROR(Einzelmeldung!E132,"")</f>
        <v/>
      </c>
      <c r="D122" s="55" t="str">
        <f ca="1">IFERROR(Einzelmeldung!G132,"")</f>
        <v/>
      </c>
      <c r="E122" s="55" t="str">
        <f ca="1">IFERROR(Einzelmeldung!H132,"")</f>
        <v/>
      </c>
      <c r="F122" s="55" t="str">
        <f ca="1">IFERROR(Einzelmeldung!I132,"")</f>
        <v/>
      </c>
      <c r="G122" s="55" t="str">
        <f ca="1">IFERROR(VLOOKUP(Einzelmeldung!F132,Datenherkunft!$B$1:$C$22,2,FALSE),"")</f>
        <v/>
      </c>
    </row>
    <row r="123" spans="2:7" x14ac:dyDescent="0.25">
      <c r="B123" s="55" t="str">
        <f ca="1">IFERROR(Einzelmeldung!D133,"")</f>
        <v/>
      </c>
      <c r="C123" s="55" t="str">
        <f ca="1">IFERROR(Einzelmeldung!E133,"")</f>
        <v/>
      </c>
      <c r="D123" s="55" t="str">
        <f ca="1">IFERROR(Einzelmeldung!G133,"")</f>
        <v/>
      </c>
      <c r="E123" s="55" t="str">
        <f ca="1">IFERROR(Einzelmeldung!H133,"")</f>
        <v/>
      </c>
      <c r="F123" s="55" t="str">
        <f ca="1">IFERROR(Einzelmeldung!I133,"")</f>
        <v/>
      </c>
      <c r="G123" s="55" t="str">
        <f ca="1">IFERROR(VLOOKUP(Einzelmeldung!F133,Datenherkunft!$B$1:$C$22,2,FALSE),"")</f>
        <v/>
      </c>
    </row>
    <row r="124" spans="2:7" x14ac:dyDescent="0.25">
      <c r="B124" s="55" t="str">
        <f ca="1">IFERROR(Einzelmeldung!D134,"")</f>
        <v/>
      </c>
      <c r="C124" s="55" t="str">
        <f ca="1">IFERROR(Einzelmeldung!E134,"")</f>
        <v/>
      </c>
      <c r="D124" s="55" t="str">
        <f ca="1">IFERROR(Einzelmeldung!G134,"")</f>
        <v/>
      </c>
      <c r="E124" s="55" t="str">
        <f ca="1">IFERROR(Einzelmeldung!H134,"")</f>
        <v/>
      </c>
      <c r="F124" s="55" t="str">
        <f ca="1">IFERROR(Einzelmeldung!I134,"")</f>
        <v/>
      </c>
      <c r="G124" s="55" t="str">
        <f ca="1">IFERROR(VLOOKUP(Einzelmeldung!F134,Datenherkunft!$B$1:$C$22,2,FALSE),"")</f>
        <v/>
      </c>
    </row>
    <row r="125" spans="2:7" x14ac:dyDescent="0.25">
      <c r="B125" s="55" t="str">
        <f ca="1">IFERROR(Einzelmeldung!D135,"")</f>
        <v/>
      </c>
      <c r="C125" s="55" t="str">
        <f ca="1">IFERROR(Einzelmeldung!E135,"")</f>
        <v/>
      </c>
      <c r="D125" s="55" t="str">
        <f ca="1">IFERROR(Einzelmeldung!G135,"")</f>
        <v/>
      </c>
      <c r="E125" s="55" t="str">
        <f ca="1">IFERROR(Einzelmeldung!H135,"")</f>
        <v/>
      </c>
      <c r="F125" s="55" t="str">
        <f ca="1">IFERROR(Einzelmeldung!I135,"")</f>
        <v/>
      </c>
      <c r="G125" s="55" t="str">
        <f ca="1">IFERROR(VLOOKUP(Einzelmeldung!F135,Datenherkunft!$B$1:$C$22,2,FALSE),"")</f>
        <v/>
      </c>
    </row>
    <row r="126" spans="2:7" x14ac:dyDescent="0.25">
      <c r="B126" s="55" t="str">
        <f ca="1">IFERROR(Einzelmeldung!D136,"")</f>
        <v/>
      </c>
      <c r="C126" s="55" t="str">
        <f ca="1">IFERROR(Einzelmeldung!E136,"")</f>
        <v/>
      </c>
      <c r="D126" s="55" t="str">
        <f ca="1">IFERROR(Einzelmeldung!G136,"")</f>
        <v/>
      </c>
      <c r="E126" s="55" t="str">
        <f ca="1">IFERROR(Einzelmeldung!H136,"")</f>
        <v/>
      </c>
      <c r="F126" s="55" t="str">
        <f ca="1">IFERROR(Einzelmeldung!I136,"")</f>
        <v/>
      </c>
      <c r="G126" s="55" t="str">
        <f ca="1">IFERROR(VLOOKUP(Einzelmeldung!F136,Datenherkunft!$B$1:$C$22,2,FALSE),"")</f>
        <v/>
      </c>
    </row>
    <row r="127" spans="2:7" x14ac:dyDescent="0.25">
      <c r="B127" s="55" t="str">
        <f ca="1">IFERROR(Einzelmeldung!D137,"")</f>
        <v/>
      </c>
      <c r="C127" s="55" t="str">
        <f ca="1">IFERROR(Einzelmeldung!E137,"")</f>
        <v/>
      </c>
      <c r="D127" s="55" t="str">
        <f ca="1">IFERROR(Einzelmeldung!G137,"")</f>
        <v/>
      </c>
      <c r="E127" s="55" t="str">
        <f ca="1">IFERROR(Einzelmeldung!H137,"")</f>
        <v/>
      </c>
      <c r="F127" s="55" t="str">
        <f ca="1">IFERROR(Einzelmeldung!I137,"")</f>
        <v/>
      </c>
      <c r="G127" s="55" t="str">
        <f ca="1">IFERROR(VLOOKUP(Einzelmeldung!F137,Datenherkunft!$B$1:$C$22,2,FALSE),"")</f>
        <v/>
      </c>
    </row>
    <row r="128" spans="2:7" x14ac:dyDescent="0.25">
      <c r="B128" s="55" t="str">
        <f ca="1">IFERROR(Einzelmeldung!D138,"")</f>
        <v/>
      </c>
      <c r="C128" s="55" t="str">
        <f ca="1">IFERROR(Einzelmeldung!E138,"")</f>
        <v/>
      </c>
      <c r="D128" s="55" t="str">
        <f ca="1">IFERROR(Einzelmeldung!G138,"")</f>
        <v/>
      </c>
      <c r="E128" s="55" t="str">
        <f ca="1">IFERROR(Einzelmeldung!H138,"")</f>
        <v/>
      </c>
      <c r="F128" s="55" t="str">
        <f ca="1">IFERROR(Einzelmeldung!I138,"")</f>
        <v/>
      </c>
      <c r="G128" s="55" t="str">
        <f ca="1">IFERROR(VLOOKUP(Einzelmeldung!F138,Datenherkunft!$B$1:$C$22,2,FALSE),"")</f>
        <v/>
      </c>
    </row>
    <row r="129" spans="2:7" x14ac:dyDescent="0.25">
      <c r="B129" s="55" t="str">
        <f ca="1">IFERROR(Einzelmeldung!D139,"")</f>
        <v/>
      </c>
      <c r="C129" s="55" t="str">
        <f ca="1">IFERROR(Einzelmeldung!E139,"")</f>
        <v/>
      </c>
      <c r="D129" s="55" t="str">
        <f ca="1">IFERROR(Einzelmeldung!G139,"")</f>
        <v/>
      </c>
      <c r="E129" s="55" t="str">
        <f ca="1">IFERROR(Einzelmeldung!H139,"")</f>
        <v/>
      </c>
      <c r="F129" s="55" t="str">
        <f ca="1">IFERROR(Einzelmeldung!I139,"")</f>
        <v/>
      </c>
      <c r="G129" s="55" t="str">
        <f ca="1">IFERROR(VLOOKUP(Einzelmeldung!F139,Datenherkunft!$B$1:$C$22,2,FALSE),"")</f>
        <v/>
      </c>
    </row>
    <row r="130" spans="2:7" x14ac:dyDescent="0.25">
      <c r="B130" s="55" t="str">
        <f ca="1">IFERROR(Einzelmeldung!D140,"")</f>
        <v/>
      </c>
      <c r="C130" s="55" t="str">
        <f ca="1">IFERROR(Einzelmeldung!E140,"")</f>
        <v/>
      </c>
      <c r="D130" s="55" t="str">
        <f ca="1">IFERROR(Einzelmeldung!G140,"")</f>
        <v/>
      </c>
      <c r="E130" s="55" t="str">
        <f ca="1">IFERROR(Einzelmeldung!H140,"")</f>
        <v/>
      </c>
      <c r="F130" s="55" t="str">
        <f ca="1">IFERROR(Einzelmeldung!I140,"")</f>
        <v/>
      </c>
      <c r="G130" s="55" t="str">
        <f ca="1">IFERROR(VLOOKUP(Einzelmeldung!F140,Datenherkunft!$B$1:$C$22,2,FALSE),"")</f>
        <v/>
      </c>
    </row>
    <row r="131" spans="2:7" x14ac:dyDescent="0.25">
      <c r="B131" s="55" t="str">
        <f ca="1">IFERROR(Einzelmeldung!D141,"")</f>
        <v/>
      </c>
      <c r="C131" s="55" t="str">
        <f ca="1">IFERROR(Einzelmeldung!E141,"")</f>
        <v/>
      </c>
      <c r="D131" s="55" t="str">
        <f ca="1">IFERROR(Einzelmeldung!G141,"")</f>
        <v/>
      </c>
      <c r="E131" s="55" t="str">
        <f ca="1">IFERROR(Einzelmeldung!H141,"")</f>
        <v/>
      </c>
      <c r="F131" s="55" t="str">
        <f ca="1">IFERROR(Einzelmeldung!I141,"")</f>
        <v/>
      </c>
      <c r="G131" s="55" t="str">
        <f ca="1">IFERROR(VLOOKUP(Einzelmeldung!F141,Datenherkunft!$B$1:$C$22,2,FALSE),"")</f>
        <v/>
      </c>
    </row>
    <row r="132" spans="2:7" x14ac:dyDescent="0.25">
      <c r="B132" s="55" t="str">
        <f ca="1">IFERROR(Einzelmeldung!D142,"")</f>
        <v/>
      </c>
      <c r="C132" s="55" t="str">
        <f ca="1">IFERROR(Einzelmeldung!E142,"")</f>
        <v/>
      </c>
      <c r="D132" s="55" t="str">
        <f ca="1">IFERROR(Einzelmeldung!G142,"")</f>
        <v/>
      </c>
      <c r="E132" s="55" t="str">
        <f ca="1">IFERROR(Einzelmeldung!H142,"")</f>
        <v/>
      </c>
      <c r="F132" s="55" t="str">
        <f ca="1">IFERROR(Einzelmeldung!I142,"")</f>
        <v/>
      </c>
      <c r="G132" s="55" t="str">
        <f ca="1">IFERROR(VLOOKUP(Einzelmeldung!F142,Datenherkunft!$B$1:$C$22,2,FALSE),"")</f>
        <v/>
      </c>
    </row>
    <row r="133" spans="2:7" x14ac:dyDescent="0.25">
      <c r="B133" s="55" t="str">
        <f ca="1">IFERROR(Einzelmeldung!D143,"")</f>
        <v/>
      </c>
      <c r="C133" s="55" t="str">
        <f ca="1">IFERROR(Einzelmeldung!E143,"")</f>
        <v/>
      </c>
      <c r="D133" s="55" t="str">
        <f ca="1">IFERROR(Einzelmeldung!G143,"")</f>
        <v/>
      </c>
      <c r="E133" s="55" t="str">
        <f ca="1">IFERROR(Einzelmeldung!H143,"")</f>
        <v/>
      </c>
      <c r="F133" s="55" t="str">
        <f ca="1">IFERROR(Einzelmeldung!I143,"")</f>
        <v/>
      </c>
      <c r="G133" s="55" t="str">
        <f ca="1">IFERROR(VLOOKUP(Einzelmeldung!F143,Datenherkunft!$B$1:$C$22,2,FALSE),"")</f>
        <v/>
      </c>
    </row>
    <row r="134" spans="2:7" x14ac:dyDescent="0.25">
      <c r="B134" s="55" t="str">
        <f ca="1">IFERROR(Einzelmeldung!D144,"")</f>
        <v/>
      </c>
      <c r="C134" s="55" t="str">
        <f ca="1">IFERROR(Einzelmeldung!E144,"")</f>
        <v/>
      </c>
      <c r="D134" s="55" t="str">
        <f ca="1">IFERROR(Einzelmeldung!G144,"")</f>
        <v/>
      </c>
      <c r="E134" s="55" t="str">
        <f ca="1">IFERROR(Einzelmeldung!H144,"")</f>
        <v/>
      </c>
      <c r="F134" s="55" t="str">
        <f ca="1">IFERROR(Einzelmeldung!I144,"")</f>
        <v/>
      </c>
      <c r="G134" s="55" t="str">
        <f ca="1">IFERROR(VLOOKUP(Einzelmeldung!F144,Datenherkunft!$B$1:$C$22,2,FALSE),"")</f>
        <v/>
      </c>
    </row>
    <row r="135" spans="2:7" x14ac:dyDescent="0.25">
      <c r="B135" s="55" t="str">
        <f ca="1">IFERROR(Einzelmeldung!D145,"")</f>
        <v/>
      </c>
      <c r="C135" s="55" t="str">
        <f ca="1">IFERROR(Einzelmeldung!E145,"")</f>
        <v/>
      </c>
      <c r="D135" s="55" t="str">
        <f ca="1">IFERROR(Einzelmeldung!G145,"")</f>
        <v/>
      </c>
      <c r="E135" s="55" t="str">
        <f ca="1">IFERROR(Einzelmeldung!H145,"")</f>
        <v/>
      </c>
      <c r="F135" s="55" t="str">
        <f ca="1">IFERROR(Einzelmeldung!I145,"")</f>
        <v/>
      </c>
      <c r="G135" s="55" t="str">
        <f ca="1">IFERROR(VLOOKUP(Einzelmeldung!F145,Datenherkunft!$B$1:$C$22,2,FALSE),"")</f>
        <v/>
      </c>
    </row>
    <row r="136" spans="2:7" x14ac:dyDescent="0.25">
      <c r="B136" s="55" t="str">
        <f ca="1">IFERROR(Einzelmeldung!D146,"")</f>
        <v/>
      </c>
      <c r="C136" s="55" t="str">
        <f ca="1">IFERROR(Einzelmeldung!E146,"")</f>
        <v/>
      </c>
      <c r="D136" s="55" t="str">
        <f ca="1">IFERROR(Einzelmeldung!G146,"")</f>
        <v/>
      </c>
      <c r="E136" s="55" t="str">
        <f ca="1">IFERROR(Einzelmeldung!H146,"")</f>
        <v/>
      </c>
      <c r="F136" s="55" t="str">
        <f ca="1">IFERROR(Einzelmeldung!I146,"")</f>
        <v/>
      </c>
      <c r="G136" s="55" t="str">
        <f ca="1">IFERROR(VLOOKUP(Einzelmeldung!F146,Datenherkunft!$B$1:$C$22,2,FALSE),"")</f>
        <v/>
      </c>
    </row>
    <row r="137" spans="2:7" x14ac:dyDescent="0.25">
      <c r="B137" s="55" t="str">
        <f ca="1">IFERROR(Einzelmeldung!D147,"")</f>
        <v/>
      </c>
      <c r="C137" s="55" t="str">
        <f ca="1">IFERROR(Einzelmeldung!E147,"")</f>
        <v/>
      </c>
      <c r="D137" s="55" t="str">
        <f ca="1">IFERROR(Einzelmeldung!G147,"")</f>
        <v/>
      </c>
      <c r="E137" s="55" t="str">
        <f ca="1">IFERROR(Einzelmeldung!H147,"")</f>
        <v/>
      </c>
      <c r="F137" s="55" t="str">
        <f ca="1">IFERROR(Einzelmeldung!I147,"")</f>
        <v/>
      </c>
      <c r="G137" s="55" t="str">
        <f ca="1">IFERROR(VLOOKUP(Einzelmeldung!F147,Datenherkunft!$B$1:$C$22,2,FALSE),"")</f>
        <v/>
      </c>
    </row>
    <row r="138" spans="2:7" x14ac:dyDescent="0.25">
      <c r="B138" s="55" t="str">
        <f ca="1">IFERROR(Einzelmeldung!D148,"")</f>
        <v/>
      </c>
      <c r="C138" s="55" t="str">
        <f ca="1">IFERROR(Einzelmeldung!E148,"")</f>
        <v/>
      </c>
      <c r="D138" s="55" t="str">
        <f ca="1">IFERROR(Einzelmeldung!G148,"")</f>
        <v/>
      </c>
      <c r="E138" s="55" t="str">
        <f ca="1">IFERROR(Einzelmeldung!H148,"")</f>
        <v/>
      </c>
      <c r="F138" s="55" t="str">
        <f ca="1">IFERROR(Einzelmeldung!I148,"")</f>
        <v/>
      </c>
      <c r="G138" s="55" t="str">
        <f ca="1">IFERROR(VLOOKUP(Einzelmeldung!F148,Datenherkunft!$B$1:$C$22,2,FALSE),"")</f>
        <v/>
      </c>
    </row>
    <row r="139" spans="2:7" x14ac:dyDescent="0.25">
      <c r="B139" s="55" t="str">
        <f ca="1">IFERROR(Einzelmeldung!D149,"")</f>
        <v/>
      </c>
      <c r="C139" s="55" t="str">
        <f ca="1">IFERROR(Einzelmeldung!E149,"")</f>
        <v/>
      </c>
      <c r="D139" s="55" t="str">
        <f ca="1">IFERROR(Einzelmeldung!G149,"")</f>
        <v/>
      </c>
      <c r="E139" s="55" t="str">
        <f ca="1">IFERROR(Einzelmeldung!H149,"")</f>
        <v/>
      </c>
      <c r="F139" s="55" t="str">
        <f ca="1">IFERROR(Einzelmeldung!I149,"")</f>
        <v/>
      </c>
      <c r="G139" s="55" t="str">
        <f ca="1">IFERROR(VLOOKUP(Einzelmeldung!F149,Datenherkunft!$B$1:$C$22,2,FALSE),"")</f>
        <v/>
      </c>
    </row>
    <row r="140" spans="2:7" x14ac:dyDescent="0.25">
      <c r="B140" s="55" t="str">
        <f ca="1">IFERROR(Einzelmeldung!D150,"")</f>
        <v/>
      </c>
      <c r="C140" s="55" t="str">
        <f ca="1">IFERROR(Einzelmeldung!E150,"")</f>
        <v/>
      </c>
      <c r="D140" s="55" t="str">
        <f ca="1">IFERROR(Einzelmeldung!G150,"")</f>
        <v/>
      </c>
      <c r="E140" s="55" t="str">
        <f ca="1">IFERROR(Einzelmeldung!H150,"")</f>
        <v/>
      </c>
      <c r="F140" s="55" t="str">
        <f ca="1">IFERROR(Einzelmeldung!I150,"")</f>
        <v/>
      </c>
      <c r="G140" s="55" t="str">
        <f ca="1">IFERROR(VLOOKUP(Einzelmeldung!F150,Datenherkunft!$B$1:$C$22,2,FALSE),"")</f>
        <v/>
      </c>
    </row>
    <row r="141" spans="2:7" x14ac:dyDescent="0.25">
      <c r="B141" s="55" t="str">
        <f ca="1">IFERROR(Einzelmeldung!D151,"")</f>
        <v/>
      </c>
      <c r="C141" s="55" t="str">
        <f ca="1">IFERROR(Einzelmeldung!E151,"")</f>
        <v/>
      </c>
      <c r="D141" s="55" t="str">
        <f ca="1">IFERROR(Einzelmeldung!G151,"")</f>
        <v/>
      </c>
      <c r="E141" s="55" t="str">
        <f ca="1">IFERROR(Einzelmeldung!H151,"")</f>
        <v/>
      </c>
      <c r="F141" s="55" t="str">
        <f ca="1">IFERROR(Einzelmeldung!I151,"")</f>
        <v/>
      </c>
      <c r="G141" s="55" t="str">
        <f ca="1">IFERROR(VLOOKUP(Einzelmeldung!F151,Datenherkunft!$B$1:$C$22,2,FALSE),"")</f>
        <v/>
      </c>
    </row>
    <row r="142" spans="2:7" x14ac:dyDescent="0.25">
      <c r="B142" s="55" t="str">
        <f ca="1">IFERROR(Einzelmeldung!D152,"")</f>
        <v/>
      </c>
      <c r="C142" s="55" t="str">
        <f ca="1">IFERROR(Einzelmeldung!E152,"")</f>
        <v/>
      </c>
      <c r="D142" s="55" t="str">
        <f ca="1">IFERROR(Einzelmeldung!G152,"")</f>
        <v/>
      </c>
      <c r="E142" s="55" t="str">
        <f ca="1">IFERROR(Einzelmeldung!H152,"")</f>
        <v/>
      </c>
      <c r="F142" s="55" t="str">
        <f ca="1">IFERROR(Einzelmeldung!I152,"")</f>
        <v/>
      </c>
      <c r="G142" s="55" t="str">
        <f ca="1">IFERROR(VLOOKUP(Einzelmeldung!F152,Datenherkunft!$B$1:$C$22,2,FALSE),"")</f>
        <v/>
      </c>
    </row>
    <row r="145" customFormat="1" x14ac:dyDescent="0.25"/>
  </sheetData>
  <sheetProtection sheet="1" objects="1" scenarios="1"/>
  <mergeCells count="4">
    <mergeCell ref="B41:G41"/>
    <mergeCell ref="B75:G75"/>
    <mergeCell ref="B109:G109"/>
    <mergeCell ref="B11:G11"/>
  </mergeCells>
  <phoneticPr fontId="0" type="noConversion"/>
  <conditionalFormatting sqref="B13:G142">
    <cfRule type="expression" dxfId="0" priority="1">
      <formula>ERROR.TYPE($G13)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  <rowBreaks count="2" manualBreakCount="2">
    <brk id="60" max="16383" man="1"/>
    <brk id="89" max="16383" man="1"/>
  </rowBreaks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9BC3-090A-4B45-82AA-EA862230249E}">
  <sheetPr codeName="Tabelle8"/>
  <dimension ref="A1:X121"/>
  <sheetViews>
    <sheetView workbookViewId="0">
      <selection activeCell="B11" sqref="B11"/>
    </sheetView>
  </sheetViews>
  <sheetFormatPr baseColWidth="10" defaultRowHeight="13.2" x14ac:dyDescent="0.25"/>
  <cols>
    <col min="1" max="1" width="7" bestFit="1" customWidth="1"/>
    <col min="2" max="2" width="17.33203125" customWidth="1"/>
    <col min="3" max="3" width="13" bestFit="1" customWidth="1"/>
    <col min="4" max="4" width="13" customWidth="1"/>
    <col min="5" max="5" width="9.44140625" bestFit="1" customWidth="1"/>
    <col min="6" max="7" width="11.5546875" bestFit="1" customWidth="1"/>
    <col min="8" max="8" width="12" bestFit="1" customWidth="1"/>
    <col min="9" max="10" width="13.33203125" bestFit="1" customWidth="1"/>
    <col min="11" max="11" width="17.33203125" bestFit="1" customWidth="1"/>
    <col min="12" max="12" width="45.88671875" bestFit="1" customWidth="1"/>
    <col min="13" max="13" width="14.5546875" bestFit="1" customWidth="1"/>
  </cols>
  <sheetData>
    <row r="1" spans="1:24" x14ac:dyDescent="0.25">
      <c r="B1" s="42" t="s">
        <v>135</v>
      </c>
      <c r="C1" s="42" t="s">
        <v>127</v>
      </c>
      <c r="D1" s="42" t="s">
        <v>129</v>
      </c>
      <c r="E1" s="42" t="s">
        <v>128</v>
      </c>
      <c r="F1" s="42" t="s">
        <v>1</v>
      </c>
      <c r="G1" s="42" t="s">
        <v>2</v>
      </c>
      <c r="H1" s="42" t="s">
        <v>3</v>
      </c>
      <c r="I1" s="42" t="s">
        <v>4</v>
      </c>
      <c r="J1" s="42" t="s">
        <v>5</v>
      </c>
      <c r="K1" s="42" t="s">
        <v>0</v>
      </c>
      <c r="L1" s="42" t="s">
        <v>136</v>
      </c>
      <c r="M1" s="42" t="s">
        <v>145</v>
      </c>
      <c r="N1" s="42" t="s">
        <v>138</v>
      </c>
      <c r="O1" s="42" t="s">
        <v>137</v>
      </c>
      <c r="P1" s="42" t="s">
        <v>6</v>
      </c>
      <c r="Q1" s="42" t="s">
        <v>7</v>
      </c>
      <c r="R1" s="42" t="s">
        <v>8</v>
      </c>
      <c r="S1" s="42" t="s">
        <v>44</v>
      </c>
      <c r="T1" s="42" t="s">
        <v>134</v>
      </c>
      <c r="U1" s="42" t="s">
        <v>140</v>
      </c>
      <c r="V1" s="42" t="s">
        <v>141</v>
      </c>
      <c r="W1" s="42" t="s">
        <v>142</v>
      </c>
      <c r="X1" s="42" t="s">
        <v>143</v>
      </c>
    </row>
    <row r="2" spans="1:24" x14ac:dyDescent="0.25">
      <c r="A2">
        <f ca="1">MAX(Einzelschützen[[#This Row],[Rang Schüler]:[Rang Pistole]])</f>
        <v>0</v>
      </c>
      <c r="B2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" s="1" t="s">
        <v>67</v>
      </c>
      <c r="D2" s="1" t="str">
        <f>VLOOKUP(LEFT(Einzelschützen[[#This Row],[Schütze]],1),Klasse,2,FALSE)</f>
        <v>Schüler</v>
      </c>
      <c r="E2" s="1" t="s">
        <v>4</v>
      </c>
      <c r="F2">
        <f ca="1">VLOOKUP($C2,INDIRECT($E2&amp;"!B:G"),3,FALSE)</f>
        <v>0</v>
      </c>
      <c r="G2">
        <f ca="1">VLOOKUP($C2,INDIRECT($E2&amp;"!B:G"),4,FALSE)</f>
        <v>0</v>
      </c>
      <c r="H2">
        <f ca="1">VLOOKUP($C2,INDIRECT($E2&amp;"!B:G"),5,FALSE)</f>
        <v>0</v>
      </c>
      <c r="I2">
        <f t="shared" ref="I2:I33" ca="1" si="0">IF($E2=I$1,VLOOKUP($C2,INDIRECT($E2&amp;"!B:G"),6,FALSE),"")</f>
        <v>0</v>
      </c>
      <c r="J2">
        <f ca="1">IF($E2=J$1,VLOOKUP($C2,INDIRECT($E2&amp;"!B:G"),6,FALSE),0)</f>
        <v>0</v>
      </c>
      <c r="K2">
        <f t="shared" ref="K2:K33" ca="1" si="1">INDIRECT("Gau_"&amp;RIGHT(LEFT(C2,2),1))</f>
        <v>0</v>
      </c>
      <c r="L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2" s="49">
        <f ca="1">_xlfn.NUMBERVALUE(LEFT(Einzelschützen[[#This Row],[Gau]],3))</f>
        <v>0</v>
      </c>
      <c r="N2">
        <f ca="1">COUNTIF(Einzelschützen[[#All],[ID Schütze]],Einzelschützen[[#This Row],[ID Schütze]])</f>
        <v>32</v>
      </c>
      <c r="O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">
        <f ca="1">IF(Einzelschützen[[#This Row],[Vorkampf]]="",Einzelschützen[[#This Row],[Rückkampf Schütze]],Einzelschützen[[#This Row],[Vorkampf]]+Einzelschützen[[#This Row],[Rückkampf Schütze]])</f>
        <v>0</v>
      </c>
      <c r="Q2">
        <f ca="1">IF(Einzelschützen[[#This Row],[Klasse]]=Einzelschützen[[#Headers],[Schüler]],Einzelschützen[[#This Row],[Gesamt]],0)</f>
        <v>0</v>
      </c>
      <c r="R2">
        <f>IF(Einzelschützen[[#This Row],[Klasse]]=Einzelschützen[[#Headers],[Jugend]],Einzelschützen[[#This Row],[Gesamt]],0)</f>
        <v>0</v>
      </c>
      <c r="S2">
        <f>IF(Einzelschützen[[#This Row],[Klasse]]=Einzelschützen[[#Headers],[Junioren]],Einzelschützen[[#This Row],[Gesamt]],0)</f>
        <v>0</v>
      </c>
      <c r="T2">
        <f>IF(Einzelschützen[[#This Row],[Klasse]]=Einzelschützen[[#Headers],[Pistole]],Einzelschützen[[#This Row],[Gesamt]],0)</f>
        <v>0</v>
      </c>
      <c r="U2" t="str">
        <f ca="1">IF(Einzelschützen[[#This Row],[Schüler]]&gt;0,_xlfn.RANK.EQ(Einzelschützen[[#This Row],[Schüler]],Einzelschützen[[#All],[Schüler]])+ROW(Einzelschützen[[#This Row],[Rang Schüler]])/1000,"")</f>
        <v/>
      </c>
      <c r="V2" t="str">
        <f>IF(Einzelschützen[[#This Row],[Jugend]]&gt;0,_xlfn.RANK.EQ(Einzelschützen[[#This Row],[Jugend]],Einzelschützen[[#All],[Jugend]])+ROW(Einzelschützen[[#This Row],[Rang Jugend]])/1000,"")</f>
        <v/>
      </c>
      <c r="W2" t="str">
        <f>IF(Einzelschützen[[#This Row],[Junioren]]&gt;0,_xlfn.RANK.EQ(Einzelschützen[[#This Row],[Junioren]],Einzelschützen[[#All],[Junioren]])+ROW(Einzelschützen[[#This Row],[Rang Junioren]])/1000,"")</f>
        <v/>
      </c>
      <c r="X2" t="str">
        <f>IF(Einzelschützen[[#This Row],[Pistole]]&gt;0,_xlfn.RANK.EQ(Einzelschützen[[#This Row],[Pistole]],Einzelschützen[[#All],[Pistole]])+ROW(Einzelschützen[[#This Row],[Rang Pistole]])/1000,"")</f>
        <v/>
      </c>
    </row>
    <row r="3" spans="1:24" x14ac:dyDescent="0.25">
      <c r="A3">
        <f ca="1">MAX(Einzelschützen[[#This Row],[Rang Schüler]:[Rang Pistole]])</f>
        <v>0</v>
      </c>
      <c r="B3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" s="1" t="s">
        <v>68</v>
      </c>
      <c r="D3" s="1" t="str">
        <f>VLOOKUP(LEFT(Einzelschützen[[#This Row],[Schütze]],1),Klasse,2,FALSE)</f>
        <v>Schüler</v>
      </c>
      <c r="E3" s="1" t="s">
        <v>4</v>
      </c>
      <c r="F3">
        <f t="shared" ref="F3:F61" ca="1" si="2">VLOOKUP($C3,INDIRECT($E3&amp;"!B:G"),3,FALSE)</f>
        <v>0</v>
      </c>
      <c r="G3">
        <f t="shared" ref="G3:G61" ca="1" si="3">VLOOKUP($C3,INDIRECT($E3&amp;"!B:G"),4,FALSE)</f>
        <v>0</v>
      </c>
      <c r="H3">
        <f t="shared" ref="H3:H61" ca="1" si="4">VLOOKUP($C3,INDIRECT($E3&amp;"!B:G"),5,FALSE)</f>
        <v>0</v>
      </c>
      <c r="I3">
        <f t="shared" ca="1" si="0"/>
        <v>0</v>
      </c>
      <c r="J3">
        <f t="shared" ref="J3:J61" ca="1" si="5">IF($E3=J$1,VLOOKUP($C3,INDIRECT($E3&amp;"!B:G"),6,FALSE),0)</f>
        <v>0</v>
      </c>
      <c r="K3">
        <f t="shared" ca="1" si="1"/>
        <v>0</v>
      </c>
      <c r="L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3" s="49">
        <f ca="1">_xlfn.NUMBERVALUE(LEFT(Einzelschützen[[#This Row],[Gau]],3))</f>
        <v>0</v>
      </c>
      <c r="N3">
        <f ca="1">COUNTIF(Einzelschützen[[#All],[ID Schütze]],Einzelschützen[[#This Row],[ID Schütze]])</f>
        <v>32</v>
      </c>
      <c r="O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">
        <f ca="1">IF(Einzelschützen[[#This Row],[Vorkampf]]="",Einzelschützen[[#This Row],[Rückkampf Schütze]],Einzelschützen[[#This Row],[Vorkampf]]+Einzelschützen[[#This Row],[Rückkampf Schütze]])</f>
        <v>0</v>
      </c>
      <c r="Q3">
        <f ca="1">IF(Einzelschützen[[#This Row],[Klasse]]=Einzelschützen[[#Headers],[Schüler]],Einzelschützen[[#This Row],[Gesamt]],0)</f>
        <v>0</v>
      </c>
      <c r="R3">
        <f>IF(Einzelschützen[[#This Row],[Klasse]]=Einzelschützen[[#Headers],[Jugend]],Einzelschützen[[#This Row],[Gesamt]],0)</f>
        <v>0</v>
      </c>
      <c r="S3">
        <f>IF(Einzelschützen[[#This Row],[Klasse]]=Einzelschützen[[#Headers],[Junioren]],Einzelschützen[[#This Row],[Gesamt]],0)</f>
        <v>0</v>
      </c>
      <c r="T3">
        <f>IF(Einzelschützen[[#This Row],[Klasse]]=Einzelschützen[[#Headers],[Pistole]],Einzelschützen[[#This Row],[Gesamt]],0)</f>
        <v>0</v>
      </c>
      <c r="U3" t="str">
        <f ca="1">IF(Einzelschützen[[#This Row],[Schüler]]&gt;0,_xlfn.RANK.EQ(Einzelschützen[[#This Row],[Schüler]],Einzelschützen[[#All],[Schüler]])+ROW(Einzelschützen[[#This Row],[Rang Schüler]])/1000,"")</f>
        <v/>
      </c>
      <c r="V3" t="str">
        <f>IF(Einzelschützen[[#This Row],[Jugend]]&gt;0,_xlfn.RANK.EQ(Einzelschützen[[#This Row],[Jugend]],Einzelschützen[[#All],[Jugend]])+ROW(Einzelschützen[[#This Row],[Rang Jugend]])/1000,"")</f>
        <v/>
      </c>
      <c r="W3" t="str">
        <f>IF(Einzelschützen[[#This Row],[Junioren]]&gt;0,_xlfn.RANK.EQ(Einzelschützen[[#This Row],[Junioren]],Einzelschützen[[#All],[Junioren]])+ROW(Einzelschützen[[#This Row],[Rang Junioren]])/1000,"")</f>
        <v/>
      </c>
      <c r="X3" t="str">
        <f>IF(Einzelschützen[[#This Row],[Pistole]]&gt;0,_xlfn.RANK.EQ(Einzelschützen[[#This Row],[Pistole]],Einzelschützen[[#All],[Pistole]])+ROW(Einzelschützen[[#This Row],[Rang Pistole]])/1000,"")</f>
        <v/>
      </c>
    </row>
    <row r="4" spans="1:24" x14ac:dyDescent="0.25">
      <c r="A4">
        <f ca="1">MAX(Einzelschützen[[#This Row],[Rang Schüler]:[Rang Pistole]])</f>
        <v>0</v>
      </c>
      <c r="B4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4" s="1" t="s">
        <v>69</v>
      </c>
      <c r="D4" s="1" t="str">
        <f>VLOOKUP(LEFT(Einzelschützen[[#This Row],[Schütze]],1),Klasse,2,FALSE)</f>
        <v>Schüler</v>
      </c>
      <c r="E4" s="1" t="s">
        <v>4</v>
      </c>
      <c r="F4">
        <f t="shared" ca="1" si="2"/>
        <v>0</v>
      </c>
      <c r="G4">
        <f t="shared" ca="1" si="3"/>
        <v>0</v>
      </c>
      <c r="H4">
        <f t="shared" ca="1" si="4"/>
        <v>0</v>
      </c>
      <c r="I4">
        <f t="shared" ca="1" si="0"/>
        <v>0</v>
      </c>
      <c r="J4">
        <f t="shared" ca="1" si="5"/>
        <v>0</v>
      </c>
      <c r="K4">
        <f t="shared" ca="1" si="1"/>
        <v>0</v>
      </c>
      <c r="L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4" s="49">
        <f ca="1">_xlfn.NUMBERVALUE(LEFT(Einzelschützen[[#This Row],[Gau]],3))</f>
        <v>0</v>
      </c>
      <c r="N4">
        <f ca="1">COUNTIF(Einzelschützen[[#All],[ID Schütze]],Einzelschützen[[#This Row],[ID Schütze]])</f>
        <v>32</v>
      </c>
      <c r="O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">
        <f ca="1">IF(Einzelschützen[[#This Row],[Vorkampf]]="",Einzelschützen[[#This Row],[Rückkampf Schütze]],Einzelschützen[[#This Row],[Vorkampf]]+Einzelschützen[[#This Row],[Rückkampf Schütze]])</f>
        <v>0</v>
      </c>
      <c r="Q4">
        <f ca="1">IF(Einzelschützen[[#This Row],[Klasse]]=Einzelschützen[[#Headers],[Schüler]],Einzelschützen[[#This Row],[Gesamt]],0)</f>
        <v>0</v>
      </c>
      <c r="R4">
        <f>IF(Einzelschützen[[#This Row],[Klasse]]=Einzelschützen[[#Headers],[Jugend]],Einzelschützen[[#This Row],[Gesamt]],0)</f>
        <v>0</v>
      </c>
      <c r="S4">
        <f>IF(Einzelschützen[[#This Row],[Klasse]]=Einzelschützen[[#Headers],[Junioren]],Einzelschützen[[#This Row],[Gesamt]],0)</f>
        <v>0</v>
      </c>
      <c r="T4">
        <f>IF(Einzelschützen[[#This Row],[Klasse]]=Einzelschützen[[#Headers],[Pistole]],Einzelschützen[[#This Row],[Gesamt]],0)</f>
        <v>0</v>
      </c>
      <c r="U4" t="str">
        <f ca="1">IF(Einzelschützen[[#This Row],[Schüler]]&gt;0,_xlfn.RANK.EQ(Einzelschützen[[#This Row],[Schüler]],Einzelschützen[[#All],[Schüler]])+ROW(Einzelschützen[[#This Row],[Rang Schüler]])/1000,"")</f>
        <v/>
      </c>
      <c r="V4" t="str">
        <f>IF(Einzelschützen[[#This Row],[Jugend]]&gt;0,_xlfn.RANK.EQ(Einzelschützen[[#This Row],[Jugend]],Einzelschützen[[#All],[Jugend]])+ROW(Einzelschützen[[#This Row],[Rang Jugend]])/1000,"")</f>
        <v/>
      </c>
      <c r="W4" t="str">
        <f>IF(Einzelschützen[[#This Row],[Junioren]]&gt;0,_xlfn.RANK.EQ(Einzelschützen[[#This Row],[Junioren]],Einzelschützen[[#All],[Junioren]])+ROW(Einzelschützen[[#This Row],[Rang Junioren]])/1000,"")</f>
        <v/>
      </c>
      <c r="X4" t="str">
        <f>IF(Einzelschützen[[#This Row],[Pistole]]&gt;0,_xlfn.RANK.EQ(Einzelschützen[[#This Row],[Pistole]],Einzelschützen[[#All],[Pistole]])+ROW(Einzelschützen[[#This Row],[Rang Pistole]])/1000,"")</f>
        <v/>
      </c>
    </row>
    <row r="5" spans="1:24" x14ac:dyDescent="0.25">
      <c r="A5">
        <f ca="1">MAX(Einzelschützen[[#This Row],[Rang Schüler]:[Rang Pistole]])</f>
        <v>0</v>
      </c>
      <c r="B5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" s="1" t="s">
        <v>70</v>
      </c>
      <c r="D5" s="1" t="str">
        <f>VLOOKUP(LEFT(Einzelschützen[[#This Row],[Schütze]],1),Klasse,2,FALSE)</f>
        <v>Schüler</v>
      </c>
      <c r="E5" s="1" t="s">
        <v>4</v>
      </c>
      <c r="F5">
        <f t="shared" ca="1" si="2"/>
        <v>0</v>
      </c>
      <c r="G5">
        <f t="shared" ca="1" si="3"/>
        <v>0</v>
      </c>
      <c r="H5">
        <f t="shared" ca="1" si="4"/>
        <v>0</v>
      </c>
      <c r="I5">
        <f t="shared" ca="1" si="0"/>
        <v>0</v>
      </c>
      <c r="J5">
        <f t="shared" ca="1" si="5"/>
        <v>0</v>
      </c>
      <c r="K5">
        <f t="shared" ca="1" si="1"/>
        <v>0</v>
      </c>
      <c r="L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5" s="49">
        <f ca="1">_xlfn.NUMBERVALUE(LEFT(Einzelschützen[[#This Row],[Gau]],3))</f>
        <v>0</v>
      </c>
      <c r="N5">
        <f ca="1">COUNTIF(Einzelschützen[[#All],[ID Schütze]],Einzelschützen[[#This Row],[ID Schütze]])</f>
        <v>32</v>
      </c>
      <c r="O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">
        <f ca="1">IF(Einzelschützen[[#This Row],[Vorkampf]]="",Einzelschützen[[#This Row],[Rückkampf Schütze]],Einzelschützen[[#This Row],[Vorkampf]]+Einzelschützen[[#This Row],[Rückkampf Schütze]])</f>
        <v>0</v>
      </c>
      <c r="Q5">
        <f ca="1">IF(Einzelschützen[[#This Row],[Klasse]]=Einzelschützen[[#Headers],[Schüler]],Einzelschützen[[#This Row],[Gesamt]],0)</f>
        <v>0</v>
      </c>
      <c r="R5">
        <f>IF(Einzelschützen[[#This Row],[Klasse]]=Einzelschützen[[#Headers],[Jugend]],Einzelschützen[[#This Row],[Gesamt]],0)</f>
        <v>0</v>
      </c>
      <c r="S5">
        <f>IF(Einzelschützen[[#This Row],[Klasse]]=Einzelschützen[[#Headers],[Junioren]],Einzelschützen[[#This Row],[Gesamt]],0)</f>
        <v>0</v>
      </c>
      <c r="T5">
        <f>IF(Einzelschützen[[#This Row],[Klasse]]=Einzelschützen[[#Headers],[Pistole]],Einzelschützen[[#This Row],[Gesamt]],0)</f>
        <v>0</v>
      </c>
      <c r="U5" t="str">
        <f ca="1">IF(Einzelschützen[[#This Row],[Schüler]]&gt;0,_xlfn.RANK.EQ(Einzelschützen[[#This Row],[Schüler]],Einzelschützen[[#All],[Schüler]])+ROW(Einzelschützen[[#This Row],[Rang Schüler]])/1000,"")</f>
        <v/>
      </c>
      <c r="V5" t="str">
        <f>IF(Einzelschützen[[#This Row],[Jugend]]&gt;0,_xlfn.RANK.EQ(Einzelschützen[[#This Row],[Jugend]],Einzelschützen[[#All],[Jugend]])+ROW(Einzelschützen[[#This Row],[Rang Jugend]])/1000,"")</f>
        <v/>
      </c>
      <c r="W5" t="str">
        <f>IF(Einzelschützen[[#This Row],[Junioren]]&gt;0,_xlfn.RANK.EQ(Einzelschützen[[#This Row],[Junioren]],Einzelschützen[[#All],[Junioren]])+ROW(Einzelschützen[[#This Row],[Rang Junioren]])/1000,"")</f>
        <v/>
      </c>
      <c r="X5" t="str">
        <f>IF(Einzelschützen[[#This Row],[Pistole]]&gt;0,_xlfn.RANK.EQ(Einzelschützen[[#This Row],[Pistole]],Einzelschützen[[#All],[Pistole]])+ROW(Einzelschützen[[#This Row],[Rang Pistole]])/1000,"")</f>
        <v/>
      </c>
    </row>
    <row r="6" spans="1:24" x14ac:dyDescent="0.25">
      <c r="A6">
        <f ca="1">MAX(Einzelschützen[[#This Row],[Rang Schüler]:[Rang Pistole]])</f>
        <v>0</v>
      </c>
      <c r="B6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" s="1" t="s">
        <v>71</v>
      </c>
      <c r="D6" s="1" t="str">
        <f>VLOOKUP(LEFT(Einzelschützen[[#This Row],[Schütze]],1),Klasse,2,FALSE)</f>
        <v>Schüler</v>
      </c>
      <c r="E6" s="1" t="s">
        <v>4</v>
      </c>
      <c r="F6">
        <f t="shared" ca="1" si="2"/>
        <v>0</v>
      </c>
      <c r="G6">
        <f t="shared" ca="1" si="3"/>
        <v>0</v>
      </c>
      <c r="H6">
        <f t="shared" ca="1" si="4"/>
        <v>0</v>
      </c>
      <c r="I6">
        <f t="shared" ca="1" si="0"/>
        <v>0</v>
      </c>
      <c r="J6">
        <f t="shared" ca="1" si="5"/>
        <v>0</v>
      </c>
      <c r="K6">
        <f t="shared" ca="1" si="1"/>
        <v>0</v>
      </c>
      <c r="L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6" s="49">
        <f ca="1">_xlfn.NUMBERVALUE(LEFT(Einzelschützen[[#This Row],[Gau]],3))</f>
        <v>0</v>
      </c>
      <c r="N6">
        <f ca="1">COUNTIF(Einzelschützen[[#All],[ID Schütze]],Einzelschützen[[#This Row],[ID Schütze]])</f>
        <v>32</v>
      </c>
      <c r="O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">
        <f ca="1">IF(Einzelschützen[[#This Row],[Vorkampf]]="",Einzelschützen[[#This Row],[Rückkampf Schütze]],Einzelschützen[[#This Row],[Vorkampf]]+Einzelschützen[[#This Row],[Rückkampf Schütze]])</f>
        <v>0</v>
      </c>
      <c r="Q6">
        <f ca="1">IF(Einzelschützen[[#This Row],[Klasse]]=Einzelschützen[[#Headers],[Schüler]],Einzelschützen[[#This Row],[Gesamt]],0)</f>
        <v>0</v>
      </c>
      <c r="R6">
        <f>IF(Einzelschützen[[#This Row],[Klasse]]=Einzelschützen[[#Headers],[Jugend]],Einzelschützen[[#This Row],[Gesamt]],0)</f>
        <v>0</v>
      </c>
      <c r="S6">
        <f>IF(Einzelschützen[[#This Row],[Klasse]]=Einzelschützen[[#Headers],[Junioren]],Einzelschützen[[#This Row],[Gesamt]],0)</f>
        <v>0</v>
      </c>
      <c r="T6">
        <f>IF(Einzelschützen[[#This Row],[Klasse]]=Einzelschützen[[#Headers],[Pistole]],Einzelschützen[[#This Row],[Gesamt]],0)</f>
        <v>0</v>
      </c>
      <c r="U6" t="str">
        <f ca="1">IF(Einzelschützen[[#This Row],[Schüler]]&gt;0,_xlfn.RANK.EQ(Einzelschützen[[#This Row],[Schüler]],Einzelschützen[[#All],[Schüler]])+ROW(Einzelschützen[[#This Row],[Rang Schüler]])/1000,"")</f>
        <v/>
      </c>
      <c r="V6" t="str">
        <f>IF(Einzelschützen[[#This Row],[Jugend]]&gt;0,_xlfn.RANK.EQ(Einzelschützen[[#This Row],[Jugend]],Einzelschützen[[#All],[Jugend]])+ROW(Einzelschützen[[#This Row],[Rang Jugend]])/1000,"")</f>
        <v/>
      </c>
      <c r="W6" t="str">
        <f>IF(Einzelschützen[[#This Row],[Junioren]]&gt;0,_xlfn.RANK.EQ(Einzelschützen[[#This Row],[Junioren]],Einzelschützen[[#All],[Junioren]])+ROW(Einzelschützen[[#This Row],[Rang Junioren]])/1000,"")</f>
        <v/>
      </c>
      <c r="X6" t="str">
        <f>IF(Einzelschützen[[#This Row],[Pistole]]&gt;0,_xlfn.RANK.EQ(Einzelschützen[[#This Row],[Pistole]],Einzelschützen[[#All],[Pistole]])+ROW(Einzelschützen[[#This Row],[Rang Pistole]])/1000,"")</f>
        <v/>
      </c>
    </row>
    <row r="7" spans="1:24" x14ac:dyDescent="0.25">
      <c r="A7">
        <f ca="1">MAX(Einzelschützen[[#This Row],[Rang Schüler]:[Rang Pistole]])</f>
        <v>0</v>
      </c>
      <c r="B7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7" s="1" t="s">
        <v>72</v>
      </c>
      <c r="D7" s="1" t="str">
        <f>VLOOKUP(LEFT(Einzelschützen[[#This Row],[Schütze]],1),Klasse,2,FALSE)</f>
        <v>Schüler</v>
      </c>
      <c r="E7" s="1" t="s">
        <v>4</v>
      </c>
      <c r="F7">
        <f t="shared" ca="1" si="2"/>
        <v>0</v>
      </c>
      <c r="G7">
        <f t="shared" ca="1" si="3"/>
        <v>0</v>
      </c>
      <c r="H7">
        <f t="shared" ca="1" si="4"/>
        <v>0</v>
      </c>
      <c r="I7">
        <f t="shared" ca="1" si="0"/>
        <v>0</v>
      </c>
      <c r="J7">
        <f t="shared" ca="1" si="5"/>
        <v>0</v>
      </c>
      <c r="K7">
        <f t="shared" ca="1" si="1"/>
        <v>0</v>
      </c>
      <c r="L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7" s="49">
        <f ca="1">_xlfn.NUMBERVALUE(LEFT(Einzelschützen[[#This Row],[Gau]],3))</f>
        <v>0</v>
      </c>
      <c r="N7">
        <f ca="1">COUNTIF(Einzelschützen[[#All],[ID Schütze]],Einzelschützen[[#This Row],[ID Schütze]])</f>
        <v>32</v>
      </c>
      <c r="O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">
        <f ca="1">IF(Einzelschützen[[#This Row],[Vorkampf]]="",Einzelschützen[[#This Row],[Rückkampf Schütze]],Einzelschützen[[#This Row],[Vorkampf]]+Einzelschützen[[#This Row],[Rückkampf Schütze]])</f>
        <v>0</v>
      </c>
      <c r="Q7">
        <f ca="1">IF(Einzelschützen[[#This Row],[Klasse]]=Einzelschützen[[#Headers],[Schüler]],Einzelschützen[[#This Row],[Gesamt]],0)</f>
        <v>0</v>
      </c>
      <c r="R7">
        <f>IF(Einzelschützen[[#This Row],[Klasse]]=Einzelschützen[[#Headers],[Jugend]],Einzelschützen[[#This Row],[Gesamt]],0)</f>
        <v>0</v>
      </c>
      <c r="S7">
        <f>IF(Einzelschützen[[#This Row],[Klasse]]=Einzelschützen[[#Headers],[Junioren]],Einzelschützen[[#This Row],[Gesamt]],0)</f>
        <v>0</v>
      </c>
      <c r="T7">
        <f>IF(Einzelschützen[[#This Row],[Klasse]]=Einzelschützen[[#Headers],[Pistole]],Einzelschützen[[#This Row],[Gesamt]],0)</f>
        <v>0</v>
      </c>
      <c r="U7" t="str">
        <f ca="1">IF(Einzelschützen[[#This Row],[Schüler]]&gt;0,_xlfn.RANK.EQ(Einzelschützen[[#This Row],[Schüler]],Einzelschützen[[#All],[Schüler]])+ROW(Einzelschützen[[#This Row],[Rang Schüler]])/1000,"")</f>
        <v/>
      </c>
      <c r="V7" t="str">
        <f>IF(Einzelschützen[[#This Row],[Jugend]]&gt;0,_xlfn.RANK.EQ(Einzelschützen[[#This Row],[Jugend]],Einzelschützen[[#All],[Jugend]])+ROW(Einzelschützen[[#This Row],[Rang Jugend]])/1000,"")</f>
        <v/>
      </c>
      <c r="W7" t="str">
        <f>IF(Einzelschützen[[#This Row],[Junioren]]&gt;0,_xlfn.RANK.EQ(Einzelschützen[[#This Row],[Junioren]],Einzelschützen[[#All],[Junioren]])+ROW(Einzelschützen[[#This Row],[Rang Junioren]])/1000,"")</f>
        <v/>
      </c>
      <c r="X7" t="str">
        <f>IF(Einzelschützen[[#This Row],[Pistole]]&gt;0,_xlfn.RANK.EQ(Einzelschützen[[#This Row],[Pistole]],Einzelschützen[[#All],[Pistole]])+ROW(Einzelschützen[[#This Row],[Rang Pistole]])/1000,"")</f>
        <v/>
      </c>
    </row>
    <row r="8" spans="1:24" x14ac:dyDescent="0.25">
      <c r="A8">
        <f ca="1">MAX(Einzelschützen[[#This Row],[Rang Schüler]:[Rang Pistole]])</f>
        <v>0</v>
      </c>
      <c r="B8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" s="1" t="s">
        <v>73</v>
      </c>
      <c r="D8" s="1" t="str">
        <f>VLOOKUP(LEFT(Einzelschützen[[#This Row],[Schütze]],1),Klasse,2,FALSE)</f>
        <v>Schüler</v>
      </c>
      <c r="E8" s="1" t="s">
        <v>4</v>
      </c>
      <c r="F8">
        <f t="shared" ca="1" si="2"/>
        <v>0</v>
      </c>
      <c r="G8">
        <f t="shared" ca="1" si="3"/>
        <v>0</v>
      </c>
      <c r="H8">
        <f t="shared" ca="1" si="4"/>
        <v>0</v>
      </c>
      <c r="I8">
        <f t="shared" ca="1" si="0"/>
        <v>0</v>
      </c>
      <c r="J8">
        <f t="shared" ca="1" si="5"/>
        <v>0</v>
      </c>
      <c r="K8">
        <f t="shared" ca="1" si="1"/>
        <v>0</v>
      </c>
      <c r="L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8" s="49">
        <f ca="1">_xlfn.NUMBERVALUE(LEFT(Einzelschützen[[#This Row],[Gau]],3))</f>
        <v>0</v>
      </c>
      <c r="N8">
        <f ca="1">COUNTIF(Einzelschützen[[#All],[ID Schütze]],Einzelschützen[[#This Row],[ID Schütze]])</f>
        <v>32</v>
      </c>
      <c r="O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">
        <f ca="1">IF(Einzelschützen[[#This Row],[Vorkampf]]="",Einzelschützen[[#This Row],[Rückkampf Schütze]],Einzelschützen[[#This Row],[Vorkampf]]+Einzelschützen[[#This Row],[Rückkampf Schütze]])</f>
        <v>0</v>
      </c>
      <c r="Q8">
        <f ca="1">IF(Einzelschützen[[#This Row],[Klasse]]=Einzelschützen[[#Headers],[Schüler]],Einzelschützen[[#This Row],[Gesamt]],0)</f>
        <v>0</v>
      </c>
      <c r="R8">
        <f>IF(Einzelschützen[[#This Row],[Klasse]]=Einzelschützen[[#Headers],[Jugend]],Einzelschützen[[#This Row],[Gesamt]],0)</f>
        <v>0</v>
      </c>
      <c r="S8">
        <f>IF(Einzelschützen[[#This Row],[Klasse]]=Einzelschützen[[#Headers],[Junioren]],Einzelschützen[[#This Row],[Gesamt]],0)</f>
        <v>0</v>
      </c>
      <c r="T8">
        <f>IF(Einzelschützen[[#This Row],[Klasse]]=Einzelschützen[[#Headers],[Pistole]],Einzelschützen[[#This Row],[Gesamt]],0)</f>
        <v>0</v>
      </c>
      <c r="U8" t="str">
        <f ca="1">IF(Einzelschützen[[#This Row],[Schüler]]&gt;0,_xlfn.RANK.EQ(Einzelschützen[[#This Row],[Schüler]],Einzelschützen[[#All],[Schüler]])+ROW(Einzelschützen[[#This Row],[Rang Schüler]])/1000,"")</f>
        <v/>
      </c>
      <c r="V8" t="str">
        <f>IF(Einzelschützen[[#This Row],[Jugend]]&gt;0,_xlfn.RANK.EQ(Einzelschützen[[#This Row],[Jugend]],Einzelschützen[[#All],[Jugend]])+ROW(Einzelschützen[[#This Row],[Rang Jugend]])/1000,"")</f>
        <v/>
      </c>
      <c r="W8" t="str">
        <f>IF(Einzelschützen[[#This Row],[Junioren]]&gt;0,_xlfn.RANK.EQ(Einzelschützen[[#This Row],[Junioren]],Einzelschützen[[#All],[Junioren]])+ROW(Einzelschützen[[#This Row],[Rang Junioren]])/1000,"")</f>
        <v/>
      </c>
      <c r="X8" t="str">
        <f>IF(Einzelschützen[[#This Row],[Pistole]]&gt;0,_xlfn.RANK.EQ(Einzelschützen[[#This Row],[Pistole]],Einzelschützen[[#All],[Pistole]])+ROW(Einzelschützen[[#This Row],[Rang Pistole]])/1000,"")</f>
        <v/>
      </c>
    </row>
    <row r="9" spans="1:24" x14ac:dyDescent="0.25">
      <c r="A9">
        <f ca="1">MAX(Einzelschützen[[#This Row],[Rang Schüler]:[Rang Pistole]])</f>
        <v>0</v>
      </c>
      <c r="B9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" s="1" t="s">
        <v>74</v>
      </c>
      <c r="D9" s="1" t="str">
        <f>VLOOKUP(LEFT(Einzelschützen[[#This Row],[Schütze]],1),Klasse,2,FALSE)</f>
        <v>Schüler</v>
      </c>
      <c r="E9" s="1" t="s">
        <v>4</v>
      </c>
      <c r="F9">
        <f t="shared" ca="1" si="2"/>
        <v>0</v>
      </c>
      <c r="G9">
        <f t="shared" ca="1" si="3"/>
        <v>0</v>
      </c>
      <c r="H9">
        <f t="shared" ca="1" si="4"/>
        <v>0</v>
      </c>
      <c r="I9">
        <f t="shared" ca="1" si="0"/>
        <v>0</v>
      </c>
      <c r="J9">
        <f t="shared" ca="1" si="5"/>
        <v>0</v>
      </c>
      <c r="K9">
        <f t="shared" ca="1" si="1"/>
        <v>0</v>
      </c>
      <c r="L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9" s="49">
        <f ca="1">_xlfn.NUMBERVALUE(LEFT(Einzelschützen[[#This Row],[Gau]],3))</f>
        <v>0</v>
      </c>
      <c r="N9">
        <f ca="1">COUNTIF(Einzelschützen[[#All],[ID Schütze]],Einzelschützen[[#This Row],[ID Schütze]])</f>
        <v>32</v>
      </c>
      <c r="O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">
        <f ca="1">IF(Einzelschützen[[#This Row],[Vorkampf]]="",Einzelschützen[[#This Row],[Rückkampf Schütze]],Einzelschützen[[#This Row],[Vorkampf]]+Einzelschützen[[#This Row],[Rückkampf Schütze]])</f>
        <v>0</v>
      </c>
      <c r="Q9">
        <f ca="1">IF(Einzelschützen[[#This Row],[Klasse]]=Einzelschützen[[#Headers],[Schüler]],Einzelschützen[[#This Row],[Gesamt]],0)</f>
        <v>0</v>
      </c>
      <c r="R9">
        <f>IF(Einzelschützen[[#This Row],[Klasse]]=Einzelschützen[[#Headers],[Jugend]],Einzelschützen[[#This Row],[Gesamt]],0)</f>
        <v>0</v>
      </c>
      <c r="S9">
        <f>IF(Einzelschützen[[#This Row],[Klasse]]=Einzelschützen[[#Headers],[Junioren]],Einzelschützen[[#This Row],[Gesamt]],0)</f>
        <v>0</v>
      </c>
      <c r="T9">
        <f>IF(Einzelschützen[[#This Row],[Klasse]]=Einzelschützen[[#Headers],[Pistole]],Einzelschützen[[#This Row],[Gesamt]],0)</f>
        <v>0</v>
      </c>
      <c r="U9" t="str">
        <f ca="1">IF(Einzelschützen[[#This Row],[Schüler]]&gt;0,_xlfn.RANK.EQ(Einzelschützen[[#This Row],[Schüler]],Einzelschützen[[#All],[Schüler]])+ROW(Einzelschützen[[#This Row],[Rang Schüler]])/1000,"")</f>
        <v/>
      </c>
      <c r="V9" t="str">
        <f>IF(Einzelschützen[[#This Row],[Jugend]]&gt;0,_xlfn.RANK.EQ(Einzelschützen[[#This Row],[Jugend]],Einzelschützen[[#All],[Jugend]])+ROW(Einzelschützen[[#This Row],[Rang Jugend]])/1000,"")</f>
        <v/>
      </c>
      <c r="W9" t="str">
        <f>IF(Einzelschützen[[#This Row],[Junioren]]&gt;0,_xlfn.RANK.EQ(Einzelschützen[[#This Row],[Junioren]],Einzelschützen[[#All],[Junioren]])+ROW(Einzelschützen[[#This Row],[Rang Junioren]])/1000,"")</f>
        <v/>
      </c>
      <c r="X9" t="str">
        <f>IF(Einzelschützen[[#This Row],[Pistole]]&gt;0,_xlfn.RANK.EQ(Einzelschützen[[#This Row],[Pistole]],Einzelschützen[[#All],[Pistole]])+ROW(Einzelschützen[[#This Row],[Rang Pistole]])/1000,"")</f>
        <v/>
      </c>
    </row>
    <row r="10" spans="1:24" x14ac:dyDescent="0.25">
      <c r="A10">
        <f ca="1">MAX(Einzelschützen[[#This Row],[Rang Schüler]:[Rang Pistole]])</f>
        <v>0</v>
      </c>
      <c r="B10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10" s="1" t="s">
        <v>67</v>
      </c>
      <c r="D10" s="1" t="str">
        <f>VLOOKUP(LEFT(Einzelschützen[[#This Row],[Schütze]],1),Klasse,2,FALSE)</f>
        <v>Schüler</v>
      </c>
      <c r="E10" s="1" t="s">
        <v>5</v>
      </c>
      <c r="F10">
        <f t="shared" ca="1" si="2"/>
        <v>0</v>
      </c>
      <c r="G10">
        <f t="shared" ca="1" si="3"/>
        <v>0</v>
      </c>
      <c r="H10">
        <f t="shared" ca="1" si="4"/>
        <v>0</v>
      </c>
      <c r="I10" t="str">
        <f t="shared" ca="1" si="0"/>
        <v/>
      </c>
      <c r="J10">
        <f t="shared" ca="1" si="5"/>
        <v>0</v>
      </c>
      <c r="K10">
        <f t="shared" ca="1" si="1"/>
        <v>0</v>
      </c>
      <c r="L1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10" s="49">
        <f ca="1">_xlfn.NUMBERVALUE(LEFT(Einzelschützen[[#This Row],[Gau]],3))</f>
        <v>0</v>
      </c>
      <c r="N10">
        <f ca="1">COUNTIF(Einzelschützen[[#All],[ID Schütze]],Einzelschützen[[#This Row],[ID Schütze]])</f>
        <v>32</v>
      </c>
      <c r="O1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">
        <f ca="1">IF(Einzelschützen[[#This Row],[Vorkampf]]="",Einzelschützen[[#This Row],[Rückkampf Schütze]],Einzelschützen[[#This Row],[Vorkampf]]+Einzelschützen[[#This Row],[Rückkampf Schütze]])</f>
        <v>0</v>
      </c>
      <c r="Q10">
        <f ca="1">IF(Einzelschützen[[#This Row],[Klasse]]=Einzelschützen[[#Headers],[Schüler]],Einzelschützen[[#This Row],[Gesamt]],0)</f>
        <v>0</v>
      </c>
      <c r="R10">
        <f>IF(Einzelschützen[[#This Row],[Klasse]]=Einzelschützen[[#Headers],[Jugend]],Einzelschützen[[#This Row],[Gesamt]],0)</f>
        <v>0</v>
      </c>
      <c r="S10">
        <f>IF(Einzelschützen[[#This Row],[Klasse]]=Einzelschützen[[#Headers],[Junioren]],Einzelschützen[[#This Row],[Gesamt]],0)</f>
        <v>0</v>
      </c>
      <c r="T10">
        <f>IF(Einzelschützen[[#This Row],[Klasse]]=Einzelschützen[[#Headers],[Pistole]],Einzelschützen[[#This Row],[Gesamt]],0)</f>
        <v>0</v>
      </c>
      <c r="U10" t="str">
        <f ca="1">IF(Einzelschützen[[#This Row],[Schüler]]&gt;0,_xlfn.RANK.EQ(Einzelschützen[[#This Row],[Schüler]],Einzelschützen[[#All],[Schüler]])+ROW(Einzelschützen[[#This Row],[Rang Schüler]])/1000,"")</f>
        <v/>
      </c>
      <c r="V10" t="str">
        <f>IF(Einzelschützen[[#This Row],[Jugend]]&gt;0,_xlfn.RANK.EQ(Einzelschützen[[#This Row],[Jugend]],Einzelschützen[[#All],[Jugend]])+ROW(Einzelschützen[[#This Row],[Rang Jugend]])/1000,"")</f>
        <v/>
      </c>
      <c r="W10" t="str">
        <f>IF(Einzelschützen[[#This Row],[Junioren]]&gt;0,_xlfn.RANK.EQ(Einzelschützen[[#This Row],[Junioren]],Einzelschützen[[#All],[Junioren]])+ROW(Einzelschützen[[#This Row],[Rang Junioren]])/1000,"")</f>
        <v/>
      </c>
      <c r="X10" t="str">
        <f>IF(Einzelschützen[[#This Row],[Pistole]]&gt;0,_xlfn.RANK.EQ(Einzelschützen[[#This Row],[Pistole]],Einzelschützen[[#All],[Pistole]])+ROW(Einzelschützen[[#This Row],[Rang Pistole]])/1000,"")</f>
        <v/>
      </c>
    </row>
    <row r="11" spans="1:24" x14ac:dyDescent="0.25">
      <c r="A11">
        <f ca="1">MAX(Einzelschützen[[#This Row],[Rang Schüler]:[Rang Pistole]])</f>
        <v>0</v>
      </c>
      <c r="B11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11" s="1" t="s">
        <v>68</v>
      </c>
      <c r="D11" s="1" t="str">
        <f>VLOOKUP(LEFT(Einzelschützen[[#This Row],[Schütze]],1),Klasse,2,FALSE)</f>
        <v>Schüler</v>
      </c>
      <c r="E11" s="1" t="s">
        <v>5</v>
      </c>
      <c r="F11">
        <f t="shared" ca="1" si="2"/>
        <v>0</v>
      </c>
      <c r="G11">
        <f t="shared" ca="1" si="3"/>
        <v>0</v>
      </c>
      <c r="H11">
        <f t="shared" ca="1" si="4"/>
        <v>0</v>
      </c>
      <c r="I11" t="str">
        <f t="shared" ca="1" si="0"/>
        <v/>
      </c>
      <c r="J11">
        <f t="shared" ca="1" si="5"/>
        <v>0</v>
      </c>
      <c r="K11">
        <f t="shared" ca="1" si="1"/>
        <v>0</v>
      </c>
      <c r="L1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11" s="49">
        <f ca="1">_xlfn.NUMBERVALUE(LEFT(Einzelschützen[[#This Row],[Gau]],3))</f>
        <v>0</v>
      </c>
      <c r="N11">
        <f ca="1">COUNTIF(Einzelschützen[[#All],[ID Schütze]],Einzelschützen[[#This Row],[ID Schütze]])</f>
        <v>32</v>
      </c>
      <c r="O1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">
        <f ca="1">IF(Einzelschützen[[#This Row],[Vorkampf]]="",Einzelschützen[[#This Row],[Rückkampf Schütze]],Einzelschützen[[#This Row],[Vorkampf]]+Einzelschützen[[#This Row],[Rückkampf Schütze]])</f>
        <v>0</v>
      </c>
      <c r="Q11">
        <f ca="1">IF(Einzelschützen[[#This Row],[Klasse]]=Einzelschützen[[#Headers],[Schüler]],Einzelschützen[[#This Row],[Gesamt]],0)</f>
        <v>0</v>
      </c>
      <c r="R11">
        <f>IF(Einzelschützen[[#This Row],[Klasse]]=Einzelschützen[[#Headers],[Jugend]],Einzelschützen[[#This Row],[Gesamt]],0)</f>
        <v>0</v>
      </c>
      <c r="S11">
        <f>IF(Einzelschützen[[#This Row],[Klasse]]=Einzelschützen[[#Headers],[Junioren]],Einzelschützen[[#This Row],[Gesamt]],0)</f>
        <v>0</v>
      </c>
      <c r="T11">
        <f>IF(Einzelschützen[[#This Row],[Klasse]]=Einzelschützen[[#Headers],[Pistole]],Einzelschützen[[#This Row],[Gesamt]],0)</f>
        <v>0</v>
      </c>
      <c r="U11" t="str">
        <f ca="1">IF(Einzelschützen[[#This Row],[Schüler]]&gt;0,_xlfn.RANK.EQ(Einzelschützen[[#This Row],[Schüler]],Einzelschützen[[#All],[Schüler]])+ROW(Einzelschützen[[#This Row],[Rang Schüler]])/1000,"")</f>
        <v/>
      </c>
      <c r="V11" t="str">
        <f>IF(Einzelschützen[[#This Row],[Jugend]]&gt;0,_xlfn.RANK.EQ(Einzelschützen[[#This Row],[Jugend]],Einzelschützen[[#All],[Jugend]])+ROW(Einzelschützen[[#This Row],[Rang Jugend]])/1000,"")</f>
        <v/>
      </c>
      <c r="W11" t="str">
        <f>IF(Einzelschützen[[#This Row],[Junioren]]&gt;0,_xlfn.RANK.EQ(Einzelschützen[[#This Row],[Junioren]],Einzelschützen[[#All],[Junioren]])+ROW(Einzelschützen[[#This Row],[Rang Junioren]])/1000,"")</f>
        <v/>
      </c>
      <c r="X11" t="str">
        <f>IF(Einzelschützen[[#This Row],[Pistole]]&gt;0,_xlfn.RANK.EQ(Einzelschützen[[#This Row],[Pistole]],Einzelschützen[[#All],[Pistole]])+ROW(Einzelschützen[[#This Row],[Rang Pistole]])/1000,"")</f>
        <v/>
      </c>
    </row>
    <row r="12" spans="1:24" x14ac:dyDescent="0.25">
      <c r="A12">
        <f ca="1">MAX(Einzelschützen[[#This Row],[Rang Schüler]:[Rang Pistole]])</f>
        <v>0</v>
      </c>
      <c r="B12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12" s="1" t="s">
        <v>69</v>
      </c>
      <c r="D12" s="1" t="str">
        <f>VLOOKUP(LEFT(Einzelschützen[[#This Row],[Schütze]],1),Klasse,2,FALSE)</f>
        <v>Schüler</v>
      </c>
      <c r="E12" s="1" t="s">
        <v>5</v>
      </c>
      <c r="F12">
        <f t="shared" ca="1" si="2"/>
        <v>0</v>
      </c>
      <c r="G12">
        <f t="shared" ca="1" si="3"/>
        <v>0</v>
      </c>
      <c r="H12">
        <f t="shared" ca="1" si="4"/>
        <v>0</v>
      </c>
      <c r="I12" t="str">
        <f t="shared" ca="1" si="0"/>
        <v/>
      </c>
      <c r="J12">
        <f t="shared" ca="1" si="5"/>
        <v>0</v>
      </c>
      <c r="K12">
        <f t="shared" ca="1" si="1"/>
        <v>0</v>
      </c>
      <c r="L1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12" s="49">
        <f ca="1">_xlfn.NUMBERVALUE(LEFT(Einzelschützen[[#This Row],[Gau]],3))</f>
        <v>0</v>
      </c>
      <c r="N12">
        <f ca="1">COUNTIF(Einzelschützen[[#All],[ID Schütze]],Einzelschützen[[#This Row],[ID Schütze]])</f>
        <v>32</v>
      </c>
      <c r="O1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2">
        <f ca="1">IF(Einzelschützen[[#This Row],[Vorkampf]]="",Einzelschützen[[#This Row],[Rückkampf Schütze]],Einzelschützen[[#This Row],[Vorkampf]]+Einzelschützen[[#This Row],[Rückkampf Schütze]])</f>
        <v>0</v>
      </c>
      <c r="Q12">
        <f ca="1">IF(Einzelschützen[[#This Row],[Klasse]]=Einzelschützen[[#Headers],[Schüler]],Einzelschützen[[#This Row],[Gesamt]],0)</f>
        <v>0</v>
      </c>
      <c r="R12">
        <f>IF(Einzelschützen[[#This Row],[Klasse]]=Einzelschützen[[#Headers],[Jugend]],Einzelschützen[[#This Row],[Gesamt]],0)</f>
        <v>0</v>
      </c>
      <c r="S12">
        <f>IF(Einzelschützen[[#This Row],[Klasse]]=Einzelschützen[[#Headers],[Junioren]],Einzelschützen[[#This Row],[Gesamt]],0)</f>
        <v>0</v>
      </c>
      <c r="T12">
        <f>IF(Einzelschützen[[#This Row],[Klasse]]=Einzelschützen[[#Headers],[Pistole]],Einzelschützen[[#This Row],[Gesamt]],0)</f>
        <v>0</v>
      </c>
      <c r="U12" t="str">
        <f ca="1">IF(Einzelschützen[[#This Row],[Schüler]]&gt;0,_xlfn.RANK.EQ(Einzelschützen[[#This Row],[Schüler]],Einzelschützen[[#All],[Schüler]])+ROW(Einzelschützen[[#This Row],[Rang Schüler]])/1000,"")</f>
        <v/>
      </c>
      <c r="V12" t="str">
        <f>IF(Einzelschützen[[#This Row],[Jugend]]&gt;0,_xlfn.RANK.EQ(Einzelschützen[[#This Row],[Jugend]],Einzelschützen[[#All],[Jugend]])+ROW(Einzelschützen[[#This Row],[Rang Jugend]])/1000,"")</f>
        <v/>
      </c>
      <c r="W12" t="str">
        <f>IF(Einzelschützen[[#This Row],[Junioren]]&gt;0,_xlfn.RANK.EQ(Einzelschützen[[#This Row],[Junioren]],Einzelschützen[[#All],[Junioren]])+ROW(Einzelschützen[[#This Row],[Rang Junioren]])/1000,"")</f>
        <v/>
      </c>
      <c r="X12" t="str">
        <f>IF(Einzelschützen[[#This Row],[Pistole]]&gt;0,_xlfn.RANK.EQ(Einzelschützen[[#This Row],[Pistole]],Einzelschützen[[#All],[Pistole]])+ROW(Einzelschützen[[#This Row],[Rang Pistole]])/1000,"")</f>
        <v/>
      </c>
    </row>
    <row r="13" spans="1:24" x14ac:dyDescent="0.25">
      <c r="A13">
        <f ca="1">MAX(Einzelschützen[[#This Row],[Rang Schüler]:[Rang Pistole]])</f>
        <v>0</v>
      </c>
      <c r="B13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13" s="1" t="s">
        <v>70</v>
      </c>
      <c r="D13" s="1" t="str">
        <f>VLOOKUP(LEFT(Einzelschützen[[#This Row],[Schütze]],1),Klasse,2,FALSE)</f>
        <v>Schüler</v>
      </c>
      <c r="E13" s="1" t="s">
        <v>5</v>
      </c>
      <c r="F13">
        <f t="shared" ca="1" si="2"/>
        <v>0</v>
      </c>
      <c r="G13">
        <f t="shared" ca="1" si="3"/>
        <v>0</v>
      </c>
      <c r="H13">
        <f t="shared" ca="1" si="4"/>
        <v>0</v>
      </c>
      <c r="I13" t="str">
        <f t="shared" ca="1" si="0"/>
        <v/>
      </c>
      <c r="J13">
        <f t="shared" ca="1" si="5"/>
        <v>0</v>
      </c>
      <c r="K13">
        <f t="shared" ca="1" si="1"/>
        <v>0</v>
      </c>
      <c r="L1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13" s="49">
        <f ca="1">_xlfn.NUMBERVALUE(LEFT(Einzelschützen[[#This Row],[Gau]],3))</f>
        <v>0</v>
      </c>
      <c r="N13">
        <f ca="1">COUNTIF(Einzelschützen[[#All],[ID Schütze]],Einzelschützen[[#This Row],[ID Schütze]])</f>
        <v>32</v>
      </c>
      <c r="O1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3">
        <f ca="1">IF(Einzelschützen[[#This Row],[Vorkampf]]="",Einzelschützen[[#This Row],[Rückkampf Schütze]],Einzelschützen[[#This Row],[Vorkampf]]+Einzelschützen[[#This Row],[Rückkampf Schütze]])</f>
        <v>0</v>
      </c>
      <c r="Q13">
        <f ca="1">IF(Einzelschützen[[#This Row],[Klasse]]=Einzelschützen[[#Headers],[Schüler]],Einzelschützen[[#This Row],[Gesamt]],0)</f>
        <v>0</v>
      </c>
      <c r="R13">
        <f>IF(Einzelschützen[[#This Row],[Klasse]]=Einzelschützen[[#Headers],[Jugend]],Einzelschützen[[#This Row],[Gesamt]],0)</f>
        <v>0</v>
      </c>
      <c r="S13">
        <f>IF(Einzelschützen[[#This Row],[Klasse]]=Einzelschützen[[#Headers],[Junioren]],Einzelschützen[[#This Row],[Gesamt]],0)</f>
        <v>0</v>
      </c>
      <c r="T13">
        <f>IF(Einzelschützen[[#This Row],[Klasse]]=Einzelschützen[[#Headers],[Pistole]],Einzelschützen[[#This Row],[Gesamt]],0)</f>
        <v>0</v>
      </c>
      <c r="U13" t="str">
        <f ca="1">IF(Einzelschützen[[#This Row],[Schüler]]&gt;0,_xlfn.RANK.EQ(Einzelschützen[[#This Row],[Schüler]],Einzelschützen[[#All],[Schüler]])+ROW(Einzelschützen[[#This Row],[Rang Schüler]])/1000,"")</f>
        <v/>
      </c>
      <c r="V13" t="str">
        <f>IF(Einzelschützen[[#This Row],[Jugend]]&gt;0,_xlfn.RANK.EQ(Einzelschützen[[#This Row],[Jugend]],Einzelschützen[[#All],[Jugend]])+ROW(Einzelschützen[[#This Row],[Rang Jugend]])/1000,"")</f>
        <v/>
      </c>
      <c r="W13" t="str">
        <f>IF(Einzelschützen[[#This Row],[Junioren]]&gt;0,_xlfn.RANK.EQ(Einzelschützen[[#This Row],[Junioren]],Einzelschützen[[#All],[Junioren]])+ROW(Einzelschützen[[#This Row],[Rang Junioren]])/1000,"")</f>
        <v/>
      </c>
      <c r="X13" t="str">
        <f>IF(Einzelschützen[[#This Row],[Pistole]]&gt;0,_xlfn.RANK.EQ(Einzelschützen[[#This Row],[Pistole]],Einzelschützen[[#All],[Pistole]])+ROW(Einzelschützen[[#This Row],[Rang Pistole]])/1000,"")</f>
        <v/>
      </c>
    </row>
    <row r="14" spans="1:24" x14ac:dyDescent="0.25">
      <c r="A14">
        <f ca="1">MAX(Einzelschützen[[#This Row],[Rang Schüler]:[Rang Pistole]])</f>
        <v>0</v>
      </c>
      <c r="B14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14" s="1" t="s">
        <v>71</v>
      </c>
      <c r="D14" s="1" t="str">
        <f>VLOOKUP(LEFT(Einzelschützen[[#This Row],[Schütze]],1),Klasse,2,FALSE)</f>
        <v>Schüler</v>
      </c>
      <c r="E14" s="1" t="s">
        <v>5</v>
      </c>
      <c r="F14">
        <f t="shared" ca="1" si="2"/>
        <v>0</v>
      </c>
      <c r="G14">
        <f t="shared" ca="1" si="3"/>
        <v>0</v>
      </c>
      <c r="H14">
        <f t="shared" ca="1" si="4"/>
        <v>0</v>
      </c>
      <c r="I14" t="str">
        <f t="shared" ca="1" si="0"/>
        <v/>
      </c>
      <c r="J14">
        <f t="shared" ca="1" si="5"/>
        <v>0</v>
      </c>
      <c r="K14">
        <f t="shared" ca="1" si="1"/>
        <v>0</v>
      </c>
      <c r="L1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14" s="49">
        <f ca="1">_xlfn.NUMBERVALUE(LEFT(Einzelschützen[[#This Row],[Gau]],3))</f>
        <v>0</v>
      </c>
      <c r="N14">
        <f ca="1">COUNTIF(Einzelschützen[[#All],[ID Schütze]],Einzelschützen[[#This Row],[ID Schütze]])</f>
        <v>32</v>
      </c>
      <c r="O1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4">
        <f ca="1">IF(Einzelschützen[[#This Row],[Vorkampf]]="",Einzelschützen[[#This Row],[Rückkampf Schütze]],Einzelschützen[[#This Row],[Vorkampf]]+Einzelschützen[[#This Row],[Rückkampf Schütze]])</f>
        <v>0</v>
      </c>
      <c r="Q14">
        <f ca="1">IF(Einzelschützen[[#This Row],[Klasse]]=Einzelschützen[[#Headers],[Schüler]],Einzelschützen[[#This Row],[Gesamt]],0)</f>
        <v>0</v>
      </c>
      <c r="R14">
        <f>IF(Einzelschützen[[#This Row],[Klasse]]=Einzelschützen[[#Headers],[Jugend]],Einzelschützen[[#This Row],[Gesamt]],0)</f>
        <v>0</v>
      </c>
      <c r="S14">
        <f>IF(Einzelschützen[[#This Row],[Klasse]]=Einzelschützen[[#Headers],[Junioren]],Einzelschützen[[#This Row],[Gesamt]],0)</f>
        <v>0</v>
      </c>
      <c r="T14">
        <f>IF(Einzelschützen[[#This Row],[Klasse]]=Einzelschützen[[#Headers],[Pistole]],Einzelschützen[[#This Row],[Gesamt]],0)</f>
        <v>0</v>
      </c>
      <c r="U14" t="str">
        <f ca="1">IF(Einzelschützen[[#This Row],[Schüler]]&gt;0,_xlfn.RANK.EQ(Einzelschützen[[#This Row],[Schüler]],Einzelschützen[[#All],[Schüler]])+ROW(Einzelschützen[[#This Row],[Rang Schüler]])/1000,"")</f>
        <v/>
      </c>
      <c r="V14" t="str">
        <f>IF(Einzelschützen[[#This Row],[Jugend]]&gt;0,_xlfn.RANK.EQ(Einzelschützen[[#This Row],[Jugend]],Einzelschützen[[#All],[Jugend]])+ROW(Einzelschützen[[#This Row],[Rang Jugend]])/1000,"")</f>
        <v/>
      </c>
      <c r="W14" t="str">
        <f>IF(Einzelschützen[[#This Row],[Junioren]]&gt;0,_xlfn.RANK.EQ(Einzelschützen[[#This Row],[Junioren]],Einzelschützen[[#All],[Junioren]])+ROW(Einzelschützen[[#This Row],[Rang Junioren]])/1000,"")</f>
        <v/>
      </c>
      <c r="X14" t="str">
        <f>IF(Einzelschützen[[#This Row],[Pistole]]&gt;0,_xlfn.RANK.EQ(Einzelschützen[[#This Row],[Pistole]],Einzelschützen[[#All],[Pistole]])+ROW(Einzelschützen[[#This Row],[Rang Pistole]])/1000,"")</f>
        <v/>
      </c>
    </row>
    <row r="15" spans="1:24" x14ac:dyDescent="0.25">
      <c r="A15">
        <f ca="1">MAX(Einzelschützen[[#This Row],[Rang Schüler]:[Rang Pistole]])</f>
        <v>0</v>
      </c>
      <c r="B15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15" s="1" t="s">
        <v>72</v>
      </c>
      <c r="D15" s="1" t="str">
        <f>VLOOKUP(LEFT(Einzelschützen[[#This Row],[Schütze]],1),Klasse,2,FALSE)</f>
        <v>Schüler</v>
      </c>
      <c r="E15" s="1" t="s">
        <v>5</v>
      </c>
      <c r="F15">
        <f t="shared" ca="1" si="2"/>
        <v>0</v>
      </c>
      <c r="G15">
        <f t="shared" ca="1" si="3"/>
        <v>0</v>
      </c>
      <c r="H15">
        <f t="shared" ca="1" si="4"/>
        <v>0</v>
      </c>
      <c r="I15" t="str">
        <f t="shared" ca="1" si="0"/>
        <v/>
      </c>
      <c r="J15">
        <f t="shared" ca="1" si="5"/>
        <v>0</v>
      </c>
      <c r="K15">
        <f t="shared" ca="1" si="1"/>
        <v>0</v>
      </c>
      <c r="L1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15" s="49">
        <f ca="1">_xlfn.NUMBERVALUE(LEFT(Einzelschützen[[#This Row],[Gau]],3))</f>
        <v>0</v>
      </c>
      <c r="N15">
        <f ca="1">COUNTIF(Einzelschützen[[#All],[ID Schütze]],Einzelschützen[[#This Row],[ID Schütze]])</f>
        <v>32</v>
      </c>
      <c r="O1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5">
        <f ca="1">IF(Einzelschützen[[#This Row],[Vorkampf]]="",Einzelschützen[[#This Row],[Rückkampf Schütze]],Einzelschützen[[#This Row],[Vorkampf]]+Einzelschützen[[#This Row],[Rückkampf Schütze]])</f>
        <v>0</v>
      </c>
      <c r="Q15">
        <f ca="1">IF(Einzelschützen[[#This Row],[Klasse]]=Einzelschützen[[#Headers],[Schüler]],Einzelschützen[[#This Row],[Gesamt]],0)</f>
        <v>0</v>
      </c>
      <c r="R15">
        <f>IF(Einzelschützen[[#This Row],[Klasse]]=Einzelschützen[[#Headers],[Jugend]],Einzelschützen[[#This Row],[Gesamt]],0)</f>
        <v>0</v>
      </c>
      <c r="S15">
        <f>IF(Einzelschützen[[#This Row],[Klasse]]=Einzelschützen[[#Headers],[Junioren]],Einzelschützen[[#This Row],[Gesamt]],0)</f>
        <v>0</v>
      </c>
      <c r="T15">
        <f>IF(Einzelschützen[[#This Row],[Klasse]]=Einzelschützen[[#Headers],[Pistole]],Einzelschützen[[#This Row],[Gesamt]],0)</f>
        <v>0</v>
      </c>
      <c r="U15" t="str">
        <f ca="1">IF(Einzelschützen[[#This Row],[Schüler]]&gt;0,_xlfn.RANK.EQ(Einzelschützen[[#This Row],[Schüler]],Einzelschützen[[#All],[Schüler]])+ROW(Einzelschützen[[#This Row],[Rang Schüler]])/1000,"")</f>
        <v/>
      </c>
      <c r="V15" t="str">
        <f>IF(Einzelschützen[[#This Row],[Jugend]]&gt;0,_xlfn.RANK.EQ(Einzelschützen[[#This Row],[Jugend]],Einzelschützen[[#All],[Jugend]])+ROW(Einzelschützen[[#This Row],[Rang Jugend]])/1000,"")</f>
        <v/>
      </c>
      <c r="W15" t="str">
        <f>IF(Einzelschützen[[#This Row],[Junioren]]&gt;0,_xlfn.RANK.EQ(Einzelschützen[[#This Row],[Junioren]],Einzelschützen[[#All],[Junioren]])+ROW(Einzelschützen[[#This Row],[Rang Junioren]])/1000,"")</f>
        <v/>
      </c>
      <c r="X15" t="str">
        <f>IF(Einzelschützen[[#This Row],[Pistole]]&gt;0,_xlfn.RANK.EQ(Einzelschützen[[#This Row],[Pistole]],Einzelschützen[[#All],[Pistole]])+ROW(Einzelschützen[[#This Row],[Rang Pistole]])/1000,"")</f>
        <v/>
      </c>
    </row>
    <row r="16" spans="1:24" x14ac:dyDescent="0.25">
      <c r="A16">
        <f ca="1">MAX(Einzelschützen[[#This Row],[Rang Schüler]:[Rang Pistole]])</f>
        <v>0</v>
      </c>
      <c r="B16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16" s="1" t="s">
        <v>73</v>
      </c>
      <c r="D16" s="1" t="str">
        <f>VLOOKUP(LEFT(Einzelschützen[[#This Row],[Schütze]],1),Klasse,2,FALSE)</f>
        <v>Schüler</v>
      </c>
      <c r="E16" s="1" t="s">
        <v>5</v>
      </c>
      <c r="F16">
        <f t="shared" ca="1" si="2"/>
        <v>0</v>
      </c>
      <c r="G16">
        <f t="shared" ca="1" si="3"/>
        <v>0</v>
      </c>
      <c r="H16">
        <f t="shared" ca="1" si="4"/>
        <v>0</v>
      </c>
      <c r="I16" t="str">
        <f t="shared" ca="1" si="0"/>
        <v/>
      </c>
      <c r="J16">
        <f t="shared" ca="1" si="5"/>
        <v>0</v>
      </c>
      <c r="K16">
        <f t="shared" ca="1" si="1"/>
        <v>0</v>
      </c>
      <c r="L1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16" s="49">
        <f ca="1">_xlfn.NUMBERVALUE(LEFT(Einzelschützen[[#This Row],[Gau]],3))</f>
        <v>0</v>
      </c>
      <c r="N16">
        <f ca="1">COUNTIF(Einzelschützen[[#All],[ID Schütze]],Einzelschützen[[#This Row],[ID Schütze]])</f>
        <v>32</v>
      </c>
      <c r="O1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6">
        <f ca="1">IF(Einzelschützen[[#This Row],[Vorkampf]]="",Einzelschützen[[#This Row],[Rückkampf Schütze]],Einzelschützen[[#This Row],[Vorkampf]]+Einzelschützen[[#This Row],[Rückkampf Schütze]])</f>
        <v>0</v>
      </c>
      <c r="Q16">
        <f ca="1">IF(Einzelschützen[[#This Row],[Klasse]]=Einzelschützen[[#Headers],[Schüler]],Einzelschützen[[#This Row],[Gesamt]],0)</f>
        <v>0</v>
      </c>
      <c r="R16">
        <f>IF(Einzelschützen[[#This Row],[Klasse]]=Einzelschützen[[#Headers],[Jugend]],Einzelschützen[[#This Row],[Gesamt]],0)</f>
        <v>0</v>
      </c>
      <c r="S16">
        <f>IF(Einzelschützen[[#This Row],[Klasse]]=Einzelschützen[[#Headers],[Junioren]],Einzelschützen[[#This Row],[Gesamt]],0)</f>
        <v>0</v>
      </c>
      <c r="T16">
        <f>IF(Einzelschützen[[#This Row],[Klasse]]=Einzelschützen[[#Headers],[Pistole]],Einzelschützen[[#This Row],[Gesamt]],0)</f>
        <v>0</v>
      </c>
      <c r="U16" t="str">
        <f ca="1">IF(Einzelschützen[[#This Row],[Schüler]]&gt;0,_xlfn.RANK.EQ(Einzelschützen[[#This Row],[Schüler]],Einzelschützen[[#All],[Schüler]])+ROW(Einzelschützen[[#This Row],[Rang Schüler]])/1000,"")</f>
        <v/>
      </c>
      <c r="V16" t="str">
        <f>IF(Einzelschützen[[#This Row],[Jugend]]&gt;0,_xlfn.RANK.EQ(Einzelschützen[[#This Row],[Jugend]],Einzelschützen[[#All],[Jugend]])+ROW(Einzelschützen[[#This Row],[Rang Jugend]])/1000,"")</f>
        <v/>
      </c>
      <c r="W16" t="str">
        <f>IF(Einzelschützen[[#This Row],[Junioren]]&gt;0,_xlfn.RANK.EQ(Einzelschützen[[#This Row],[Junioren]],Einzelschützen[[#All],[Junioren]])+ROW(Einzelschützen[[#This Row],[Rang Junioren]])/1000,"")</f>
        <v/>
      </c>
      <c r="X16" t="str">
        <f>IF(Einzelschützen[[#This Row],[Pistole]]&gt;0,_xlfn.RANK.EQ(Einzelschützen[[#This Row],[Pistole]],Einzelschützen[[#All],[Pistole]])+ROW(Einzelschützen[[#This Row],[Rang Pistole]])/1000,"")</f>
        <v/>
      </c>
    </row>
    <row r="17" spans="1:24" x14ac:dyDescent="0.25">
      <c r="A17">
        <f ca="1">MAX(Einzelschützen[[#This Row],[Rang Schüler]:[Rang Pistole]])</f>
        <v>0</v>
      </c>
      <c r="B17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17" s="1" t="s">
        <v>74</v>
      </c>
      <c r="D17" s="1" t="str">
        <f>VLOOKUP(LEFT(Einzelschützen[[#This Row],[Schütze]],1),Klasse,2,FALSE)</f>
        <v>Schüler</v>
      </c>
      <c r="E17" s="1" t="s">
        <v>5</v>
      </c>
      <c r="F17">
        <f t="shared" ca="1" si="2"/>
        <v>0</v>
      </c>
      <c r="G17">
        <f t="shared" ca="1" si="3"/>
        <v>0</v>
      </c>
      <c r="H17">
        <f t="shared" ca="1" si="4"/>
        <v>0</v>
      </c>
      <c r="I17" t="str">
        <f t="shared" ca="1" si="0"/>
        <v/>
      </c>
      <c r="J17">
        <f t="shared" ca="1" si="5"/>
        <v>0</v>
      </c>
      <c r="K17">
        <f t="shared" ca="1" si="1"/>
        <v>0</v>
      </c>
      <c r="L1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17" s="49">
        <f ca="1">_xlfn.NUMBERVALUE(LEFT(Einzelschützen[[#This Row],[Gau]],3))</f>
        <v>0</v>
      </c>
      <c r="N17">
        <f ca="1">COUNTIF(Einzelschützen[[#All],[ID Schütze]],Einzelschützen[[#This Row],[ID Schütze]])</f>
        <v>32</v>
      </c>
      <c r="O1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7">
        <f ca="1">IF(Einzelschützen[[#This Row],[Vorkampf]]="",Einzelschützen[[#This Row],[Rückkampf Schütze]],Einzelschützen[[#This Row],[Vorkampf]]+Einzelschützen[[#This Row],[Rückkampf Schütze]])</f>
        <v>0</v>
      </c>
      <c r="Q17">
        <f ca="1">IF(Einzelschützen[[#This Row],[Klasse]]=Einzelschützen[[#Headers],[Schüler]],Einzelschützen[[#This Row],[Gesamt]],0)</f>
        <v>0</v>
      </c>
      <c r="R17">
        <f>IF(Einzelschützen[[#This Row],[Klasse]]=Einzelschützen[[#Headers],[Jugend]],Einzelschützen[[#This Row],[Gesamt]],0)</f>
        <v>0</v>
      </c>
      <c r="S17">
        <f>IF(Einzelschützen[[#This Row],[Klasse]]=Einzelschützen[[#Headers],[Junioren]],Einzelschützen[[#This Row],[Gesamt]],0)</f>
        <v>0</v>
      </c>
      <c r="T17">
        <f>IF(Einzelschützen[[#This Row],[Klasse]]=Einzelschützen[[#Headers],[Pistole]],Einzelschützen[[#This Row],[Gesamt]],0)</f>
        <v>0</v>
      </c>
      <c r="U17" t="str">
        <f ca="1">IF(Einzelschützen[[#This Row],[Schüler]]&gt;0,_xlfn.RANK.EQ(Einzelschützen[[#This Row],[Schüler]],Einzelschützen[[#All],[Schüler]])+ROW(Einzelschützen[[#This Row],[Rang Schüler]])/1000,"")</f>
        <v/>
      </c>
      <c r="V17" t="str">
        <f>IF(Einzelschützen[[#This Row],[Jugend]]&gt;0,_xlfn.RANK.EQ(Einzelschützen[[#This Row],[Jugend]],Einzelschützen[[#All],[Jugend]])+ROW(Einzelschützen[[#This Row],[Rang Jugend]])/1000,"")</f>
        <v/>
      </c>
      <c r="W17" t="str">
        <f>IF(Einzelschützen[[#This Row],[Junioren]]&gt;0,_xlfn.RANK.EQ(Einzelschützen[[#This Row],[Junioren]],Einzelschützen[[#All],[Junioren]])+ROW(Einzelschützen[[#This Row],[Rang Junioren]])/1000,"")</f>
        <v/>
      </c>
      <c r="X17" t="str">
        <f>IF(Einzelschützen[[#This Row],[Pistole]]&gt;0,_xlfn.RANK.EQ(Einzelschützen[[#This Row],[Pistole]],Einzelschützen[[#All],[Pistole]])+ROW(Einzelschützen[[#This Row],[Rang Pistole]])/1000,"")</f>
        <v/>
      </c>
    </row>
    <row r="18" spans="1:24" x14ac:dyDescent="0.25">
      <c r="A18">
        <f ca="1">MAX(Einzelschützen[[#This Row],[Rang Schüler]:[Rang Pistole]])</f>
        <v>0</v>
      </c>
      <c r="B18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8" s="1" t="s">
        <v>83</v>
      </c>
      <c r="D18" s="1" t="str">
        <f>VLOOKUP(LEFT(Einzelschützen[[#This Row],[Schütze]],1),Klasse,2,FALSE)</f>
        <v>Jugend</v>
      </c>
      <c r="E18" s="1" t="s">
        <v>4</v>
      </c>
      <c r="F18">
        <f t="shared" ca="1" si="2"/>
        <v>0</v>
      </c>
      <c r="G18">
        <f t="shared" ca="1" si="3"/>
        <v>0</v>
      </c>
      <c r="H18">
        <f t="shared" ca="1" si="4"/>
        <v>0</v>
      </c>
      <c r="I18">
        <f t="shared" ca="1" si="0"/>
        <v>0</v>
      </c>
      <c r="J18">
        <f t="shared" ca="1" si="5"/>
        <v>0</v>
      </c>
      <c r="K18">
        <f t="shared" ca="1" si="1"/>
        <v>0</v>
      </c>
      <c r="L1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18" s="49">
        <f ca="1">_xlfn.NUMBERVALUE(LEFT(Einzelschützen[[#This Row],[Gau]],3))</f>
        <v>0</v>
      </c>
      <c r="N18">
        <f ca="1">COUNTIF(Einzelschützen[[#All],[ID Schütze]],Einzelschützen[[#This Row],[ID Schütze]])</f>
        <v>32</v>
      </c>
      <c r="O1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8">
        <f ca="1">IF(Einzelschützen[[#This Row],[Vorkampf]]="",Einzelschützen[[#This Row],[Rückkampf Schütze]],Einzelschützen[[#This Row],[Vorkampf]]+Einzelschützen[[#This Row],[Rückkampf Schütze]])</f>
        <v>0</v>
      </c>
      <c r="Q18">
        <f>IF(Einzelschützen[[#This Row],[Klasse]]=Einzelschützen[[#Headers],[Schüler]],Einzelschützen[[#This Row],[Gesamt]],0)</f>
        <v>0</v>
      </c>
      <c r="R18">
        <f ca="1">IF(Einzelschützen[[#This Row],[Klasse]]=Einzelschützen[[#Headers],[Jugend]],Einzelschützen[[#This Row],[Gesamt]],0)</f>
        <v>0</v>
      </c>
      <c r="S18">
        <f>IF(Einzelschützen[[#This Row],[Klasse]]=Einzelschützen[[#Headers],[Junioren]],Einzelschützen[[#This Row],[Gesamt]],0)</f>
        <v>0</v>
      </c>
      <c r="T18">
        <f>IF(Einzelschützen[[#This Row],[Klasse]]=Einzelschützen[[#Headers],[Pistole]],Einzelschützen[[#This Row],[Gesamt]],0)</f>
        <v>0</v>
      </c>
      <c r="U18" t="str">
        <f>IF(Einzelschützen[[#This Row],[Schüler]]&gt;0,_xlfn.RANK.EQ(Einzelschützen[[#This Row],[Schüler]],Einzelschützen[[#All],[Schüler]])+ROW(Einzelschützen[[#This Row],[Rang Schüler]])/1000,"")</f>
        <v/>
      </c>
      <c r="V18" t="str">
        <f ca="1">IF(Einzelschützen[[#This Row],[Jugend]]&gt;0,_xlfn.RANK.EQ(Einzelschützen[[#This Row],[Jugend]],Einzelschützen[[#All],[Jugend]])+ROW(Einzelschützen[[#This Row],[Rang Jugend]])/1000,"")</f>
        <v/>
      </c>
      <c r="W18" t="str">
        <f>IF(Einzelschützen[[#This Row],[Junioren]]&gt;0,_xlfn.RANK.EQ(Einzelschützen[[#This Row],[Junioren]],Einzelschützen[[#All],[Junioren]])+ROW(Einzelschützen[[#This Row],[Rang Junioren]])/1000,"")</f>
        <v/>
      </c>
      <c r="X18" t="str">
        <f>IF(Einzelschützen[[#This Row],[Pistole]]&gt;0,_xlfn.RANK.EQ(Einzelschützen[[#This Row],[Pistole]],Einzelschützen[[#All],[Pistole]])+ROW(Einzelschützen[[#This Row],[Rang Pistole]])/1000,"")</f>
        <v/>
      </c>
    </row>
    <row r="19" spans="1:24" x14ac:dyDescent="0.25">
      <c r="A19">
        <f ca="1">MAX(Einzelschützen[[#This Row],[Rang Schüler]:[Rang Pistole]])</f>
        <v>0</v>
      </c>
      <c r="B19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9" s="1" t="s">
        <v>84</v>
      </c>
      <c r="D19" s="1" t="str">
        <f>VLOOKUP(LEFT(Einzelschützen[[#This Row],[Schütze]],1),Klasse,2,FALSE)</f>
        <v>Jugend</v>
      </c>
      <c r="E19" s="1" t="s">
        <v>4</v>
      </c>
      <c r="F19">
        <f t="shared" ca="1" si="2"/>
        <v>0</v>
      </c>
      <c r="G19">
        <f t="shared" ca="1" si="3"/>
        <v>0</v>
      </c>
      <c r="H19">
        <f t="shared" ca="1" si="4"/>
        <v>0</v>
      </c>
      <c r="I19">
        <f t="shared" ca="1" si="0"/>
        <v>0</v>
      </c>
      <c r="J19">
        <f t="shared" ca="1" si="5"/>
        <v>0</v>
      </c>
      <c r="K19">
        <f t="shared" ca="1" si="1"/>
        <v>0</v>
      </c>
      <c r="L1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19" s="49">
        <f ca="1">_xlfn.NUMBERVALUE(LEFT(Einzelschützen[[#This Row],[Gau]],3))</f>
        <v>0</v>
      </c>
      <c r="N19">
        <f ca="1">COUNTIF(Einzelschützen[[#All],[ID Schütze]],Einzelschützen[[#This Row],[ID Schütze]])</f>
        <v>32</v>
      </c>
      <c r="O1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9">
        <f ca="1">IF(Einzelschützen[[#This Row],[Vorkampf]]="",Einzelschützen[[#This Row],[Rückkampf Schütze]],Einzelschützen[[#This Row],[Vorkampf]]+Einzelschützen[[#This Row],[Rückkampf Schütze]])</f>
        <v>0</v>
      </c>
      <c r="Q19">
        <f>IF(Einzelschützen[[#This Row],[Klasse]]=Einzelschützen[[#Headers],[Schüler]],Einzelschützen[[#This Row],[Gesamt]],0)</f>
        <v>0</v>
      </c>
      <c r="R19">
        <f ca="1">IF(Einzelschützen[[#This Row],[Klasse]]=Einzelschützen[[#Headers],[Jugend]],Einzelschützen[[#This Row],[Gesamt]],0)</f>
        <v>0</v>
      </c>
      <c r="S19">
        <f>IF(Einzelschützen[[#This Row],[Klasse]]=Einzelschützen[[#Headers],[Junioren]],Einzelschützen[[#This Row],[Gesamt]],0)</f>
        <v>0</v>
      </c>
      <c r="T19">
        <f>IF(Einzelschützen[[#This Row],[Klasse]]=Einzelschützen[[#Headers],[Pistole]],Einzelschützen[[#This Row],[Gesamt]],0)</f>
        <v>0</v>
      </c>
      <c r="U19" t="str">
        <f>IF(Einzelschützen[[#This Row],[Schüler]]&gt;0,_xlfn.RANK.EQ(Einzelschützen[[#This Row],[Schüler]],Einzelschützen[[#All],[Schüler]])+ROW(Einzelschützen[[#This Row],[Rang Schüler]])/1000,"")</f>
        <v/>
      </c>
      <c r="V19" t="str">
        <f ca="1">IF(Einzelschützen[[#This Row],[Jugend]]&gt;0,_xlfn.RANK.EQ(Einzelschützen[[#This Row],[Jugend]],Einzelschützen[[#All],[Jugend]])+ROW(Einzelschützen[[#This Row],[Rang Jugend]])/1000,"")</f>
        <v/>
      </c>
      <c r="W19" t="str">
        <f>IF(Einzelschützen[[#This Row],[Junioren]]&gt;0,_xlfn.RANK.EQ(Einzelschützen[[#This Row],[Junioren]],Einzelschützen[[#All],[Junioren]])+ROW(Einzelschützen[[#This Row],[Rang Junioren]])/1000,"")</f>
        <v/>
      </c>
      <c r="X19" t="str">
        <f>IF(Einzelschützen[[#This Row],[Pistole]]&gt;0,_xlfn.RANK.EQ(Einzelschützen[[#This Row],[Pistole]],Einzelschützen[[#All],[Pistole]])+ROW(Einzelschützen[[#This Row],[Rang Pistole]])/1000,"")</f>
        <v/>
      </c>
    </row>
    <row r="20" spans="1:24" x14ac:dyDescent="0.25">
      <c r="A20">
        <f ca="1">MAX(Einzelschützen[[#This Row],[Rang Schüler]:[Rang Pistole]])</f>
        <v>0</v>
      </c>
      <c r="B20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0" s="1" t="s">
        <v>85</v>
      </c>
      <c r="D20" s="1" t="str">
        <f>VLOOKUP(LEFT(Einzelschützen[[#This Row],[Schütze]],1),Klasse,2,FALSE)</f>
        <v>Jugend</v>
      </c>
      <c r="E20" s="1" t="s">
        <v>4</v>
      </c>
      <c r="F20">
        <f t="shared" ca="1" si="2"/>
        <v>0</v>
      </c>
      <c r="G20">
        <f t="shared" ca="1" si="3"/>
        <v>0</v>
      </c>
      <c r="H20">
        <f t="shared" ca="1" si="4"/>
        <v>0</v>
      </c>
      <c r="I20">
        <f t="shared" ca="1" si="0"/>
        <v>0</v>
      </c>
      <c r="J20">
        <f t="shared" ca="1" si="5"/>
        <v>0</v>
      </c>
      <c r="K20">
        <f t="shared" ca="1" si="1"/>
        <v>0</v>
      </c>
      <c r="L2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0" s="49">
        <f ca="1">_xlfn.NUMBERVALUE(LEFT(Einzelschützen[[#This Row],[Gau]],3))</f>
        <v>0</v>
      </c>
      <c r="N20">
        <f ca="1">COUNTIF(Einzelschützen[[#All],[ID Schütze]],Einzelschützen[[#This Row],[ID Schütze]])</f>
        <v>32</v>
      </c>
      <c r="O2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0">
        <f ca="1">IF(Einzelschützen[[#This Row],[Vorkampf]]="",Einzelschützen[[#This Row],[Rückkampf Schütze]],Einzelschützen[[#This Row],[Vorkampf]]+Einzelschützen[[#This Row],[Rückkampf Schütze]])</f>
        <v>0</v>
      </c>
      <c r="Q20">
        <f>IF(Einzelschützen[[#This Row],[Klasse]]=Einzelschützen[[#Headers],[Schüler]],Einzelschützen[[#This Row],[Gesamt]],0)</f>
        <v>0</v>
      </c>
      <c r="R20">
        <f ca="1">IF(Einzelschützen[[#This Row],[Klasse]]=Einzelschützen[[#Headers],[Jugend]],Einzelschützen[[#This Row],[Gesamt]],0)</f>
        <v>0</v>
      </c>
      <c r="S20">
        <f>IF(Einzelschützen[[#This Row],[Klasse]]=Einzelschützen[[#Headers],[Junioren]],Einzelschützen[[#This Row],[Gesamt]],0)</f>
        <v>0</v>
      </c>
      <c r="T20">
        <f>IF(Einzelschützen[[#This Row],[Klasse]]=Einzelschützen[[#Headers],[Pistole]],Einzelschützen[[#This Row],[Gesamt]],0)</f>
        <v>0</v>
      </c>
      <c r="U20" t="str">
        <f>IF(Einzelschützen[[#This Row],[Schüler]]&gt;0,_xlfn.RANK.EQ(Einzelschützen[[#This Row],[Schüler]],Einzelschützen[[#All],[Schüler]])+ROW(Einzelschützen[[#This Row],[Rang Schüler]])/1000,"")</f>
        <v/>
      </c>
      <c r="V20" t="str">
        <f ca="1">IF(Einzelschützen[[#This Row],[Jugend]]&gt;0,_xlfn.RANK.EQ(Einzelschützen[[#This Row],[Jugend]],Einzelschützen[[#All],[Jugend]])+ROW(Einzelschützen[[#This Row],[Rang Jugend]])/1000,"")</f>
        <v/>
      </c>
      <c r="W20" t="str">
        <f>IF(Einzelschützen[[#This Row],[Junioren]]&gt;0,_xlfn.RANK.EQ(Einzelschützen[[#This Row],[Junioren]],Einzelschützen[[#All],[Junioren]])+ROW(Einzelschützen[[#This Row],[Rang Junioren]])/1000,"")</f>
        <v/>
      </c>
      <c r="X20" t="str">
        <f>IF(Einzelschützen[[#This Row],[Pistole]]&gt;0,_xlfn.RANK.EQ(Einzelschützen[[#This Row],[Pistole]],Einzelschützen[[#All],[Pistole]])+ROW(Einzelschützen[[#This Row],[Rang Pistole]])/1000,"")</f>
        <v/>
      </c>
    </row>
    <row r="21" spans="1:24" x14ac:dyDescent="0.25">
      <c r="A21">
        <f ca="1">MAX(Einzelschützen[[#This Row],[Rang Schüler]:[Rang Pistole]])</f>
        <v>0</v>
      </c>
      <c r="B21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1" s="1" t="s">
        <v>86</v>
      </c>
      <c r="D21" s="1" t="str">
        <f>VLOOKUP(LEFT(Einzelschützen[[#This Row],[Schütze]],1),Klasse,2,FALSE)</f>
        <v>Jugend</v>
      </c>
      <c r="E21" s="1" t="s">
        <v>4</v>
      </c>
      <c r="F21">
        <f t="shared" ca="1" si="2"/>
        <v>0</v>
      </c>
      <c r="G21">
        <f t="shared" ca="1" si="3"/>
        <v>0</v>
      </c>
      <c r="H21">
        <f t="shared" ca="1" si="4"/>
        <v>0</v>
      </c>
      <c r="I21">
        <f t="shared" ca="1" si="0"/>
        <v>0</v>
      </c>
      <c r="J21">
        <f t="shared" ca="1" si="5"/>
        <v>0</v>
      </c>
      <c r="K21">
        <f t="shared" ca="1" si="1"/>
        <v>0</v>
      </c>
      <c r="L2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1" s="49">
        <f ca="1">_xlfn.NUMBERVALUE(LEFT(Einzelschützen[[#This Row],[Gau]],3))</f>
        <v>0</v>
      </c>
      <c r="N21">
        <f ca="1">COUNTIF(Einzelschützen[[#All],[ID Schütze]],Einzelschützen[[#This Row],[ID Schütze]])</f>
        <v>32</v>
      </c>
      <c r="O2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1">
        <f ca="1">IF(Einzelschützen[[#This Row],[Vorkampf]]="",Einzelschützen[[#This Row],[Rückkampf Schütze]],Einzelschützen[[#This Row],[Vorkampf]]+Einzelschützen[[#This Row],[Rückkampf Schütze]])</f>
        <v>0</v>
      </c>
      <c r="Q21">
        <f>IF(Einzelschützen[[#This Row],[Klasse]]=Einzelschützen[[#Headers],[Schüler]],Einzelschützen[[#This Row],[Gesamt]],0)</f>
        <v>0</v>
      </c>
      <c r="R21">
        <f ca="1">IF(Einzelschützen[[#This Row],[Klasse]]=Einzelschützen[[#Headers],[Jugend]],Einzelschützen[[#This Row],[Gesamt]],0)</f>
        <v>0</v>
      </c>
      <c r="S21">
        <f>IF(Einzelschützen[[#This Row],[Klasse]]=Einzelschützen[[#Headers],[Junioren]],Einzelschützen[[#This Row],[Gesamt]],0)</f>
        <v>0</v>
      </c>
      <c r="T21">
        <f>IF(Einzelschützen[[#This Row],[Klasse]]=Einzelschützen[[#Headers],[Pistole]],Einzelschützen[[#This Row],[Gesamt]],0)</f>
        <v>0</v>
      </c>
      <c r="U21" t="str">
        <f>IF(Einzelschützen[[#This Row],[Schüler]]&gt;0,_xlfn.RANK.EQ(Einzelschützen[[#This Row],[Schüler]],Einzelschützen[[#All],[Schüler]])+ROW(Einzelschützen[[#This Row],[Rang Schüler]])/1000,"")</f>
        <v/>
      </c>
      <c r="V21" t="str">
        <f ca="1">IF(Einzelschützen[[#This Row],[Jugend]]&gt;0,_xlfn.RANK.EQ(Einzelschützen[[#This Row],[Jugend]],Einzelschützen[[#All],[Jugend]])+ROW(Einzelschützen[[#This Row],[Rang Jugend]])/1000,"")</f>
        <v/>
      </c>
      <c r="W21" t="str">
        <f>IF(Einzelschützen[[#This Row],[Junioren]]&gt;0,_xlfn.RANK.EQ(Einzelschützen[[#This Row],[Junioren]],Einzelschützen[[#All],[Junioren]])+ROW(Einzelschützen[[#This Row],[Rang Junioren]])/1000,"")</f>
        <v/>
      </c>
      <c r="X21" t="str">
        <f>IF(Einzelschützen[[#This Row],[Pistole]]&gt;0,_xlfn.RANK.EQ(Einzelschützen[[#This Row],[Pistole]],Einzelschützen[[#All],[Pistole]])+ROW(Einzelschützen[[#This Row],[Rang Pistole]])/1000,"")</f>
        <v/>
      </c>
    </row>
    <row r="22" spans="1:24" x14ac:dyDescent="0.25">
      <c r="A22">
        <f ca="1">MAX(Einzelschützen[[#This Row],[Rang Schüler]:[Rang Pistole]])</f>
        <v>0</v>
      </c>
      <c r="B22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2" s="1" t="s">
        <v>87</v>
      </c>
      <c r="D22" s="1" t="str">
        <f>VLOOKUP(LEFT(Einzelschützen[[#This Row],[Schütze]],1),Klasse,2,FALSE)</f>
        <v>Jugend</v>
      </c>
      <c r="E22" s="1" t="s">
        <v>4</v>
      </c>
      <c r="F22">
        <f t="shared" ca="1" si="2"/>
        <v>0</v>
      </c>
      <c r="G22">
        <f t="shared" ca="1" si="3"/>
        <v>0</v>
      </c>
      <c r="H22">
        <f t="shared" ca="1" si="4"/>
        <v>0</v>
      </c>
      <c r="I22">
        <f t="shared" ca="1" si="0"/>
        <v>0</v>
      </c>
      <c r="J22">
        <f t="shared" ca="1" si="5"/>
        <v>0</v>
      </c>
      <c r="K22">
        <f t="shared" ca="1" si="1"/>
        <v>0</v>
      </c>
      <c r="L2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2" s="49">
        <f ca="1">_xlfn.NUMBERVALUE(LEFT(Einzelschützen[[#This Row],[Gau]],3))</f>
        <v>0</v>
      </c>
      <c r="N22">
        <f ca="1">COUNTIF(Einzelschützen[[#All],[ID Schütze]],Einzelschützen[[#This Row],[ID Schütze]])</f>
        <v>32</v>
      </c>
      <c r="O2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2">
        <f ca="1">IF(Einzelschützen[[#This Row],[Vorkampf]]="",Einzelschützen[[#This Row],[Rückkampf Schütze]],Einzelschützen[[#This Row],[Vorkampf]]+Einzelschützen[[#This Row],[Rückkampf Schütze]])</f>
        <v>0</v>
      </c>
      <c r="Q22">
        <f>IF(Einzelschützen[[#This Row],[Klasse]]=Einzelschützen[[#Headers],[Schüler]],Einzelschützen[[#This Row],[Gesamt]],0)</f>
        <v>0</v>
      </c>
      <c r="R22">
        <f ca="1">IF(Einzelschützen[[#This Row],[Klasse]]=Einzelschützen[[#Headers],[Jugend]],Einzelschützen[[#This Row],[Gesamt]],0)</f>
        <v>0</v>
      </c>
      <c r="S22">
        <f>IF(Einzelschützen[[#This Row],[Klasse]]=Einzelschützen[[#Headers],[Junioren]],Einzelschützen[[#This Row],[Gesamt]],0)</f>
        <v>0</v>
      </c>
      <c r="T22">
        <f>IF(Einzelschützen[[#This Row],[Klasse]]=Einzelschützen[[#Headers],[Pistole]],Einzelschützen[[#This Row],[Gesamt]],0)</f>
        <v>0</v>
      </c>
      <c r="U22" t="str">
        <f>IF(Einzelschützen[[#This Row],[Schüler]]&gt;0,_xlfn.RANK.EQ(Einzelschützen[[#This Row],[Schüler]],Einzelschützen[[#All],[Schüler]])+ROW(Einzelschützen[[#This Row],[Rang Schüler]])/1000,"")</f>
        <v/>
      </c>
      <c r="V22" t="str">
        <f ca="1">IF(Einzelschützen[[#This Row],[Jugend]]&gt;0,_xlfn.RANK.EQ(Einzelschützen[[#This Row],[Jugend]],Einzelschützen[[#All],[Jugend]])+ROW(Einzelschützen[[#This Row],[Rang Jugend]])/1000,"")</f>
        <v/>
      </c>
      <c r="W22" t="str">
        <f>IF(Einzelschützen[[#This Row],[Junioren]]&gt;0,_xlfn.RANK.EQ(Einzelschützen[[#This Row],[Junioren]],Einzelschützen[[#All],[Junioren]])+ROW(Einzelschützen[[#This Row],[Rang Junioren]])/1000,"")</f>
        <v/>
      </c>
      <c r="X22" t="str">
        <f>IF(Einzelschützen[[#This Row],[Pistole]]&gt;0,_xlfn.RANK.EQ(Einzelschützen[[#This Row],[Pistole]],Einzelschützen[[#All],[Pistole]])+ROW(Einzelschützen[[#This Row],[Rang Pistole]])/1000,"")</f>
        <v/>
      </c>
    </row>
    <row r="23" spans="1:24" x14ac:dyDescent="0.25">
      <c r="A23">
        <f ca="1">MAX(Einzelschützen[[#This Row],[Rang Schüler]:[Rang Pistole]])</f>
        <v>0</v>
      </c>
      <c r="B23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3" s="1" t="s">
        <v>88</v>
      </c>
      <c r="D23" s="1" t="str">
        <f>VLOOKUP(LEFT(Einzelschützen[[#This Row],[Schütze]],1),Klasse,2,FALSE)</f>
        <v>Jugend</v>
      </c>
      <c r="E23" s="1" t="s">
        <v>4</v>
      </c>
      <c r="F23">
        <f t="shared" ca="1" si="2"/>
        <v>0</v>
      </c>
      <c r="G23">
        <f t="shared" ca="1" si="3"/>
        <v>0</v>
      </c>
      <c r="H23">
        <f t="shared" ca="1" si="4"/>
        <v>0</v>
      </c>
      <c r="I23">
        <f t="shared" ca="1" si="0"/>
        <v>0</v>
      </c>
      <c r="J23">
        <f t="shared" ca="1" si="5"/>
        <v>0</v>
      </c>
      <c r="K23">
        <f t="shared" ca="1" si="1"/>
        <v>0</v>
      </c>
      <c r="L2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3" s="49">
        <f ca="1">_xlfn.NUMBERVALUE(LEFT(Einzelschützen[[#This Row],[Gau]],3))</f>
        <v>0</v>
      </c>
      <c r="N23">
        <f ca="1">COUNTIF(Einzelschützen[[#All],[ID Schütze]],Einzelschützen[[#This Row],[ID Schütze]])</f>
        <v>32</v>
      </c>
      <c r="O2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3">
        <f ca="1">IF(Einzelschützen[[#This Row],[Vorkampf]]="",Einzelschützen[[#This Row],[Rückkampf Schütze]],Einzelschützen[[#This Row],[Vorkampf]]+Einzelschützen[[#This Row],[Rückkampf Schütze]])</f>
        <v>0</v>
      </c>
      <c r="Q23">
        <f>IF(Einzelschützen[[#This Row],[Klasse]]=Einzelschützen[[#Headers],[Schüler]],Einzelschützen[[#This Row],[Gesamt]],0)</f>
        <v>0</v>
      </c>
      <c r="R23">
        <f ca="1">IF(Einzelschützen[[#This Row],[Klasse]]=Einzelschützen[[#Headers],[Jugend]],Einzelschützen[[#This Row],[Gesamt]],0)</f>
        <v>0</v>
      </c>
      <c r="S23">
        <f>IF(Einzelschützen[[#This Row],[Klasse]]=Einzelschützen[[#Headers],[Junioren]],Einzelschützen[[#This Row],[Gesamt]],0)</f>
        <v>0</v>
      </c>
      <c r="T23">
        <f>IF(Einzelschützen[[#This Row],[Klasse]]=Einzelschützen[[#Headers],[Pistole]],Einzelschützen[[#This Row],[Gesamt]],0)</f>
        <v>0</v>
      </c>
      <c r="U23" t="str">
        <f>IF(Einzelschützen[[#This Row],[Schüler]]&gt;0,_xlfn.RANK.EQ(Einzelschützen[[#This Row],[Schüler]],Einzelschützen[[#All],[Schüler]])+ROW(Einzelschützen[[#This Row],[Rang Schüler]])/1000,"")</f>
        <v/>
      </c>
      <c r="V23" t="str">
        <f ca="1">IF(Einzelschützen[[#This Row],[Jugend]]&gt;0,_xlfn.RANK.EQ(Einzelschützen[[#This Row],[Jugend]],Einzelschützen[[#All],[Jugend]])+ROW(Einzelschützen[[#This Row],[Rang Jugend]])/1000,"")</f>
        <v/>
      </c>
      <c r="W23" t="str">
        <f>IF(Einzelschützen[[#This Row],[Junioren]]&gt;0,_xlfn.RANK.EQ(Einzelschützen[[#This Row],[Junioren]],Einzelschützen[[#All],[Junioren]])+ROW(Einzelschützen[[#This Row],[Rang Junioren]])/1000,"")</f>
        <v/>
      </c>
      <c r="X23" t="str">
        <f>IF(Einzelschützen[[#This Row],[Pistole]]&gt;0,_xlfn.RANK.EQ(Einzelschützen[[#This Row],[Pistole]],Einzelschützen[[#All],[Pistole]])+ROW(Einzelschützen[[#This Row],[Rang Pistole]])/1000,"")</f>
        <v/>
      </c>
    </row>
    <row r="24" spans="1:24" x14ac:dyDescent="0.25">
      <c r="A24">
        <f ca="1">MAX(Einzelschützen[[#This Row],[Rang Schüler]:[Rang Pistole]])</f>
        <v>0</v>
      </c>
      <c r="B24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4" s="1" t="s">
        <v>89</v>
      </c>
      <c r="D24" s="1" t="str">
        <f>VLOOKUP(LEFT(Einzelschützen[[#This Row],[Schütze]],1),Klasse,2,FALSE)</f>
        <v>Jugend</v>
      </c>
      <c r="E24" s="1" t="s">
        <v>4</v>
      </c>
      <c r="F24">
        <f t="shared" ca="1" si="2"/>
        <v>0</v>
      </c>
      <c r="G24">
        <f t="shared" ca="1" si="3"/>
        <v>0</v>
      </c>
      <c r="H24">
        <f t="shared" ca="1" si="4"/>
        <v>0</v>
      </c>
      <c r="I24">
        <f t="shared" ca="1" si="0"/>
        <v>0</v>
      </c>
      <c r="J24">
        <f t="shared" ca="1" si="5"/>
        <v>0</v>
      </c>
      <c r="K24">
        <f t="shared" ca="1" si="1"/>
        <v>0</v>
      </c>
      <c r="L2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4" s="49">
        <f ca="1">_xlfn.NUMBERVALUE(LEFT(Einzelschützen[[#This Row],[Gau]],3))</f>
        <v>0</v>
      </c>
      <c r="N24">
        <f ca="1">COUNTIF(Einzelschützen[[#All],[ID Schütze]],Einzelschützen[[#This Row],[ID Schütze]])</f>
        <v>32</v>
      </c>
      <c r="O2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4">
        <f ca="1">IF(Einzelschützen[[#This Row],[Vorkampf]]="",Einzelschützen[[#This Row],[Rückkampf Schütze]],Einzelschützen[[#This Row],[Vorkampf]]+Einzelschützen[[#This Row],[Rückkampf Schütze]])</f>
        <v>0</v>
      </c>
      <c r="Q24">
        <f>IF(Einzelschützen[[#This Row],[Klasse]]=Einzelschützen[[#Headers],[Schüler]],Einzelschützen[[#This Row],[Gesamt]],0)</f>
        <v>0</v>
      </c>
      <c r="R24">
        <f ca="1">IF(Einzelschützen[[#This Row],[Klasse]]=Einzelschützen[[#Headers],[Jugend]],Einzelschützen[[#This Row],[Gesamt]],0)</f>
        <v>0</v>
      </c>
      <c r="S24">
        <f>IF(Einzelschützen[[#This Row],[Klasse]]=Einzelschützen[[#Headers],[Junioren]],Einzelschützen[[#This Row],[Gesamt]],0)</f>
        <v>0</v>
      </c>
      <c r="T24">
        <f>IF(Einzelschützen[[#This Row],[Klasse]]=Einzelschützen[[#Headers],[Pistole]],Einzelschützen[[#This Row],[Gesamt]],0)</f>
        <v>0</v>
      </c>
      <c r="U24" t="str">
        <f>IF(Einzelschützen[[#This Row],[Schüler]]&gt;0,_xlfn.RANK.EQ(Einzelschützen[[#This Row],[Schüler]],Einzelschützen[[#All],[Schüler]])+ROW(Einzelschützen[[#This Row],[Rang Schüler]])/1000,"")</f>
        <v/>
      </c>
      <c r="V24" t="str">
        <f ca="1">IF(Einzelschützen[[#This Row],[Jugend]]&gt;0,_xlfn.RANK.EQ(Einzelschützen[[#This Row],[Jugend]],Einzelschützen[[#All],[Jugend]])+ROW(Einzelschützen[[#This Row],[Rang Jugend]])/1000,"")</f>
        <v/>
      </c>
      <c r="W24" t="str">
        <f>IF(Einzelschützen[[#This Row],[Junioren]]&gt;0,_xlfn.RANK.EQ(Einzelschützen[[#This Row],[Junioren]],Einzelschützen[[#All],[Junioren]])+ROW(Einzelschützen[[#This Row],[Rang Junioren]])/1000,"")</f>
        <v/>
      </c>
      <c r="X24" t="str">
        <f>IF(Einzelschützen[[#This Row],[Pistole]]&gt;0,_xlfn.RANK.EQ(Einzelschützen[[#This Row],[Pistole]],Einzelschützen[[#All],[Pistole]])+ROW(Einzelschützen[[#This Row],[Rang Pistole]])/1000,"")</f>
        <v/>
      </c>
    </row>
    <row r="25" spans="1:24" x14ac:dyDescent="0.25">
      <c r="A25">
        <f ca="1">MAX(Einzelschützen[[#This Row],[Rang Schüler]:[Rang Pistole]])</f>
        <v>0</v>
      </c>
      <c r="B25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5" s="1" t="s">
        <v>90</v>
      </c>
      <c r="D25" s="1" t="str">
        <f>VLOOKUP(LEFT(Einzelschützen[[#This Row],[Schütze]],1),Klasse,2,FALSE)</f>
        <v>Jugend</v>
      </c>
      <c r="E25" s="1" t="s">
        <v>4</v>
      </c>
      <c r="F25">
        <f t="shared" ca="1" si="2"/>
        <v>0</v>
      </c>
      <c r="G25">
        <f t="shared" ca="1" si="3"/>
        <v>0</v>
      </c>
      <c r="H25">
        <f t="shared" ca="1" si="4"/>
        <v>0</v>
      </c>
      <c r="I25">
        <f t="shared" ca="1" si="0"/>
        <v>0</v>
      </c>
      <c r="J25">
        <f t="shared" ca="1" si="5"/>
        <v>0</v>
      </c>
      <c r="K25">
        <f t="shared" ca="1" si="1"/>
        <v>0</v>
      </c>
      <c r="L2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5" s="49">
        <f ca="1">_xlfn.NUMBERVALUE(LEFT(Einzelschützen[[#This Row],[Gau]],3))</f>
        <v>0</v>
      </c>
      <c r="N25">
        <f ca="1">COUNTIF(Einzelschützen[[#All],[ID Schütze]],Einzelschützen[[#This Row],[ID Schütze]])</f>
        <v>32</v>
      </c>
      <c r="O2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5">
        <f ca="1">IF(Einzelschützen[[#This Row],[Vorkampf]]="",Einzelschützen[[#This Row],[Rückkampf Schütze]],Einzelschützen[[#This Row],[Vorkampf]]+Einzelschützen[[#This Row],[Rückkampf Schütze]])</f>
        <v>0</v>
      </c>
      <c r="Q25">
        <f>IF(Einzelschützen[[#This Row],[Klasse]]=Einzelschützen[[#Headers],[Schüler]],Einzelschützen[[#This Row],[Gesamt]],0)</f>
        <v>0</v>
      </c>
      <c r="R25">
        <f ca="1">IF(Einzelschützen[[#This Row],[Klasse]]=Einzelschützen[[#Headers],[Jugend]],Einzelschützen[[#This Row],[Gesamt]],0)</f>
        <v>0</v>
      </c>
      <c r="S25">
        <f>IF(Einzelschützen[[#This Row],[Klasse]]=Einzelschützen[[#Headers],[Junioren]],Einzelschützen[[#This Row],[Gesamt]],0)</f>
        <v>0</v>
      </c>
      <c r="T25">
        <f>IF(Einzelschützen[[#This Row],[Klasse]]=Einzelschützen[[#Headers],[Pistole]],Einzelschützen[[#This Row],[Gesamt]],0)</f>
        <v>0</v>
      </c>
      <c r="U25" t="str">
        <f>IF(Einzelschützen[[#This Row],[Schüler]]&gt;0,_xlfn.RANK.EQ(Einzelschützen[[#This Row],[Schüler]],Einzelschützen[[#All],[Schüler]])+ROW(Einzelschützen[[#This Row],[Rang Schüler]])/1000,"")</f>
        <v/>
      </c>
      <c r="V25" t="str">
        <f ca="1">IF(Einzelschützen[[#This Row],[Jugend]]&gt;0,_xlfn.RANK.EQ(Einzelschützen[[#This Row],[Jugend]],Einzelschützen[[#All],[Jugend]])+ROW(Einzelschützen[[#This Row],[Rang Jugend]])/1000,"")</f>
        <v/>
      </c>
      <c r="W25" t="str">
        <f>IF(Einzelschützen[[#This Row],[Junioren]]&gt;0,_xlfn.RANK.EQ(Einzelschützen[[#This Row],[Junioren]],Einzelschützen[[#All],[Junioren]])+ROW(Einzelschützen[[#This Row],[Rang Junioren]])/1000,"")</f>
        <v/>
      </c>
      <c r="X25" t="str">
        <f>IF(Einzelschützen[[#This Row],[Pistole]]&gt;0,_xlfn.RANK.EQ(Einzelschützen[[#This Row],[Pistole]],Einzelschützen[[#All],[Pistole]])+ROW(Einzelschützen[[#This Row],[Rang Pistole]])/1000,"")</f>
        <v/>
      </c>
    </row>
    <row r="26" spans="1:24" x14ac:dyDescent="0.25">
      <c r="A26">
        <f ca="1">MAX(Einzelschützen[[#This Row],[Rang Schüler]:[Rang Pistole]])</f>
        <v>0</v>
      </c>
      <c r="B26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26" s="1" t="s">
        <v>83</v>
      </c>
      <c r="D26" s="1" t="str">
        <f>VLOOKUP(LEFT(Einzelschützen[[#This Row],[Schütze]],1),Klasse,2,FALSE)</f>
        <v>Jugend</v>
      </c>
      <c r="E26" s="1" t="s">
        <v>5</v>
      </c>
      <c r="F26">
        <f t="shared" ca="1" si="2"/>
        <v>0</v>
      </c>
      <c r="G26">
        <f t="shared" ca="1" si="3"/>
        <v>0</v>
      </c>
      <c r="H26">
        <f t="shared" ca="1" si="4"/>
        <v>0</v>
      </c>
      <c r="I26" t="str">
        <f t="shared" ca="1" si="0"/>
        <v/>
      </c>
      <c r="J26">
        <f t="shared" ca="1" si="5"/>
        <v>0</v>
      </c>
      <c r="K26">
        <f t="shared" ca="1" si="1"/>
        <v>0</v>
      </c>
      <c r="L2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6" s="49">
        <f ca="1">_xlfn.NUMBERVALUE(LEFT(Einzelschützen[[#This Row],[Gau]],3))</f>
        <v>0</v>
      </c>
      <c r="N26">
        <f ca="1">COUNTIF(Einzelschützen[[#All],[ID Schütze]],Einzelschützen[[#This Row],[ID Schütze]])</f>
        <v>32</v>
      </c>
      <c r="O2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6">
        <f ca="1">IF(Einzelschützen[[#This Row],[Vorkampf]]="",Einzelschützen[[#This Row],[Rückkampf Schütze]],Einzelschützen[[#This Row],[Vorkampf]]+Einzelschützen[[#This Row],[Rückkampf Schütze]])</f>
        <v>0</v>
      </c>
      <c r="Q26">
        <f>IF(Einzelschützen[[#This Row],[Klasse]]=Einzelschützen[[#Headers],[Schüler]],Einzelschützen[[#This Row],[Gesamt]],0)</f>
        <v>0</v>
      </c>
      <c r="R26">
        <f ca="1">IF(Einzelschützen[[#This Row],[Klasse]]=Einzelschützen[[#Headers],[Jugend]],Einzelschützen[[#This Row],[Gesamt]],0)</f>
        <v>0</v>
      </c>
      <c r="S26">
        <f>IF(Einzelschützen[[#This Row],[Klasse]]=Einzelschützen[[#Headers],[Junioren]],Einzelschützen[[#This Row],[Gesamt]],0)</f>
        <v>0</v>
      </c>
      <c r="T26">
        <f>IF(Einzelschützen[[#This Row],[Klasse]]=Einzelschützen[[#Headers],[Pistole]],Einzelschützen[[#This Row],[Gesamt]],0)</f>
        <v>0</v>
      </c>
      <c r="U26" t="str">
        <f>IF(Einzelschützen[[#This Row],[Schüler]]&gt;0,_xlfn.RANK.EQ(Einzelschützen[[#This Row],[Schüler]],Einzelschützen[[#All],[Schüler]])+ROW(Einzelschützen[[#This Row],[Rang Schüler]])/1000,"")</f>
        <v/>
      </c>
      <c r="V26" t="str">
        <f ca="1">IF(Einzelschützen[[#This Row],[Jugend]]&gt;0,_xlfn.RANK.EQ(Einzelschützen[[#This Row],[Jugend]],Einzelschützen[[#All],[Jugend]])+ROW(Einzelschützen[[#This Row],[Rang Jugend]])/1000,"")</f>
        <v/>
      </c>
      <c r="W26" t="str">
        <f>IF(Einzelschützen[[#This Row],[Junioren]]&gt;0,_xlfn.RANK.EQ(Einzelschützen[[#This Row],[Junioren]],Einzelschützen[[#All],[Junioren]])+ROW(Einzelschützen[[#This Row],[Rang Junioren]])/1000,"")</f>
        <v/>
      </c>
      <c r="X26" t="str">
        <f>IF(Einzelschützen[[#This Row],[Pistole]]&gt;0,_xlfn.RANK.EQ(Einzelschützen[[#This Row],[Pistole]],Einzelschützen[[#All],[Pistole]])+ROW(Einzelschützen[[#This Row],[Rang Pistole]])/1000,"")</f>
        <v/>
      </c>
    </row>
    <row r="27" spans="1:24" x14ac:dyDescent="0.25">
      <c r="A27">
        <f ca="1">MAX(Einzelschützen[[#This Row],[Rang Schüler]:[Rang Pistole]])</f>
        <v>0</v>
      </c>
      <c r="B27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27" s="1" t="s">
        <v>84</v>
      </c>
      <c r="D27" s="1" t="str">
        <f>VLOOKUP(LEFT(Einzelschützen[[#This Row],[Schütze]],1),Klasse,2,FALSE)</f>
        <v>Jugend</v>
      </c>
      <c r="E27" s="1" t="s">
        <v>5</v>
      </c>
      <c r="F27">
        <f t="shared" ca="1" si="2"/>
        <v>0</v>
      </c>
      <c r="G27">
        <f t="shared" ca="1" si="3"/>
        <v>0</v>
      </c>
      <c r="H27">
        <f t="shared" ca="1" si="4"/>
        <v>0</v>
      </c>
      <c r="I27" t="str">
        <f t="shared" ca="1" si="0"/>
        <v/>
      </c>
      <c r="J27">
        <f t="shared" ca="1" si="5"/>
        <v>0</v>
      </c>
      <c r="K27">
        <f t="shared" ca="1" si="1"/>
        <v>0</v>
      </c>
      <c r="L2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7" s="49">
        <f ca="1">_xlfn.NUMBERVALUE(LEFT(Einzelschützen[[#This Row],[Gau]],3))</f>
        <v>0</v>
      </c>
      <c r="N27">
        <f ca="1">COUNTIF(Einzelschützen[[#All],[ID Schütze]],Einzelschützen[[#This Row],[ID Schütze]])</f>
        <v>32</v>
      </c>
      <c r="O2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7">
        <f ca="1">IF(Einzelschützen[[#This Row],[Vorkampf]]="",Einzelschützen[[#This Row],[Rückkampf Schütze]],Einzelschützen[[#This Row],[Vorkampf]]+Einzelschützen[[#This Row],[Rückkampf Schütze]])</f>
        <v>0</v>
      </c>
      <c r="Q27">
        <f>IF(Einzelschützen[[#This Row],[Klasse]]=Einzelschützen[[#Headers],[Schüler]],Einzelschützen[[#This Row],[Gesamt]],0)</f>
        <v>0</v>
      </c>
      <c r="R27">
        <f ca="1">IF(Einzelschützen[[#This Row],[Klasse]]=Einzelschützen[[#Headers],[Jugend]],Einzelschützen[[#This Row],[Gesamt]],0)</f>
        <v>0</v>
      </c>
      <c r="S27">
        <f>IF(Einzelschützen[[#This Row],[Klasse]]=Einzelschützen[[#Headers],[Junioren]],Einzelschützen[[#This Row],[Gesamt]],0)</f>
        <v>0</v>
      </c>
      <c r="T27">
        <f>IF(Einzelschützen[[#This Row],[Klasse]]=Einzelschützen[[#Headers],[Pistole]],Einzelschützen[[#This Row],[Gesamt]],0)</f>
        <v>0</v>
      </c>
      <c r="U27" t="str">
        <f>IF(Einzelschützen[[#This Row],[Schüler]]&gt;0,_xlfn.RANK.EQ(Einzelschützen[[#This Row],[Schüler]],Einzelschützen[[#All],[Schüler]])+ROW(Einzelschützen[[#This Row],[Rang Schüler]])/1000,"")</f>
        <v/>
      </c>
      <c r="V27" t="str">
        <f ca="1">IF(Einzelschützen[[#This Row],[Jugend]]&gt;0,_xlfn.RANK.EQ(Einzelschützen[[#This Row],[Jugend]],Einzelschützen[[#All],[Jugend]])+ROW(Einzelschützen[[#This Row],[Rang Jugend]])/1000,"")</f>
        <v/>
      </c>
      <c r="W27" t="str">
        <f>IF(Einzelschützen[[#This Row],[Junioren]]&gt;0,_xlfn.RANK.EQ(Einzelschützen[[#This Row],[Junioren]],Einzelschützen[[#All],[Junioren]])+ROW(Einzelschützen[[#This Row],[Rang Junioren]])/1000,"")</f>
        <v/>
      </c>
      <c r="X27" t="str">
        <f>IF(Einzelschützen[[#This Row],[Pistole]]&gt;0,_xlfn.RANK.EQ(Einzelschützen[[#This Row],[Pistole]],Einzelschützen[[#All],[Pistole]])+ROW(Einzelschützen[[#This Row],[Rang Pistole]])/1000,"")</f>
        <v/>
      </c>
    </row>
    <row r="28" spans="1:24" x14ac:dyDescent="0.25">
      <c r="A28">
        <f ca="1">MAX(Einzelschützen[[#This Row],[Rang Schüler]:[Rang Pistole]])</f>
        <v>0</v>
      </c>
      <c r="B28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28" s="1" t="s">
        <v>85</v>
      </c>
      <c r="D28" s="1" t="str">
        <f>VLOOKUP(LEFT(Einzelschützen[[#This Row],[Schütze]],1),Klasse,2,FALSE)</f>
        <v>Jugend</v>
      </c>
      <c r="E28" s="1" t="s">
        <v>5</v>
      </c>
      <c r="F28">
        <f t="shared" ca="1" si="2"/>
        <v>0</v>
      </c>
      <c r="G28">
        <f t="shared" ca="1" si="3"/>
        <v>0</v>
      </c>
      <c r="H28">
        <f t="shared" ca="1" si="4"/>
        <v>0</v>
      </c>
      <c r="I28" t="str">
        <f t="shared" ca="1" si="0"/>
        <v/>
      </c>
      <c r="J28">
        <f t="shared" ca="1" si="5"/>
        <v>0</v>
      </c>
      <c r="K28">
        <f t="shared" ca="1" si="1"/>
        <v>0</v>
      </c>
      <c r="L2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8" s="49">
        <f ca="1">_xlfn.NUMBERVALUE(LEFT(Einzelschützen[[#This Row],[Gau]],3))</f>
        <v>0</v>
      </c>
      <c r="N28">
        <f ca="1">COUNTIF(Einzelschützen[[#All],[ID Schütze]],Einzelschützen[[#This Row],[ID Schütze]])</f>
        <v>32</v>
      </c>
      <c r="O2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8">
        <f ca="1">IF(Einzelschützen[[#This Row],[Vorkampf]]="",Einzelschützen[[#This Row],[Rückkampf Schütze]],Einzelschützen[[#This Row],[Vorkampf]]+Einzelschützen[[#This Row],[Rückkampf Schütze]])</f>
        <v>0</v>
      </c>
      <c r="Q28">
        <f>IF(Einzelschützen[[#This Row],[Klasse]]=Einzelschützen[[#Headers],[Schüler]],Einzelschützen[[#This Row],[Gesamt]],0)</f>
        <v>0</v>
      </c>
      <c r="R28">
        <f ca="1">IF(Einzelschützen[[#This Row],[Klasse]]=Einzelschützen[[#Headers],[Jugend]],Einzelschützen[[#This Row],[Gesamt]],0)</f>
        <v>0</v>
      </c>
      <c r="S28">
        <f>IF(Einzelschützen[[#This Row],[Klasse]]=Einzelschützen[[#Headers],[Junioren]],Einzelschützen[[#This Row],[Gesamt]],0)</f>
        <v>0</v>
      </c>
      <c r="T28">
        <f>IF(Einzelschützen[[#This Row],[Klasse]]=Einzelschützen[[#Headers],[Pistole]],Einzelschützen[[#This Row],[Gesamt]],0)</f>
        <v>0</v>
      </c>
      <c r="U28" t="str">
        <f>IF(Einzelschützen[[#This Row],[Schüler]]&gt;0,_xlfn.RANK.EQ(Einzelschützen[[#This Row],[Schüler]],Einzelschützen[[#All],[Schüler]])+ROW(Einzelschützen[[#This Row],[Rang Schüler]])/1000,"")</f>
        <v/>
      </c>
      <c r="V28" t="str">
        <f ca="1">IF(Einzelschützen[[#This Row],[Jugend]]&gt;0,_xlfn.RANK.EQ(Einzelschützen[[#This Row],[Jugend]],Einzelschützen[[#All],[Jugend]])+ROW(Einzelschützen[[#This Row],[Rang Jugend]])/1000,"")</f>
        <v/>
      </c>
      <c r="W28" t="str">
        <f>IF(Einzelschützen[[#This Row],[Junioren]]&gt;0,_xlfn.RANK.EQ(Einzelschützen[[#This Row],[Junioren]],Einzelschützen[[#All],[Junioren]])+ROW(Einzelschützen[[#This Row],[Rang Junioren]])/1000,"")</f>
        <v/>
      </c>
      <c r="X28" t="str">
        <f>IF(Einzelschützen[[#This Row],[Pistole]]&gt;0,_xlfn.RANK.EQ(Einzelschützen[[#This Row],[Pistole]],Einzelschützen[[#All],[Pistole]])+ROW(Einzelschützen[[#This Row],[Rang Pistole]])/1000,"")</f>
        <v/>
      </c>
    </row>
    <row r="29" spans="1:24" x14ac:dyDescent="0.25">
      <c r="A29">
        <f ca="1">MAX(Einzelschützen[[#This Row],[Rang Schüler]:[Rang Pistole]])</f>
        <v>0</v>
      </c>
      <c r="B29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29" s="1" t="s">
        <v>86</v>
      </c>
      <c r="D29" s="1" t="str">
        <f>VLOOKUP(LEFT(Einzelschützen[[#This Row],[Schütze]],1),Klasse,2,FALSE)</f>
        <v>Jugend</v>
      </c>
      <c r="E29" s="1" t="s">
        <v>5</v>
      </c>
      <c r="F29">
        <f t="shared" ca="1" si="2"/>
        <v>0</v>
      </c>
      <c r="G29">
        <f t="shared" ca="1" si="3"/>
        <v>0</v>
      </c>
      <c r="H29">
        <f t="shared" ca="1" si="4"/>
        <v>0</v>
      </c>
      <c r="I29" t="str">
        <f t="shared" ca="1" si="0"/>
        <v/>
      </c>
      <c r="J29">
        <f t="shared" ca="1" si="5"/>
        <v>0</v>
      </c>
      <c r="K29">
        <f t="shared" ca="1" si="1"/>
        <v>0</v>
      </c>
      <c r="L2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29" s="49">
        <f ca="1">_xlfn.NUMBERVALUE(LEFT(Einzelschützen[[#This Row],[Gau]],3))</f>
        <v>0</v>
      </c>
      <c r="N29">
        <f ca="1">COUNTIF(Einzelschützen[[#All],[ID Schütze]],Einzelschützen[[#This Row],[ID Schütze]])</f>
        <v>32</v>
      </c>
      <c r="O2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9">
        <f ca="1">IF(Einzelschützen[[#This Row],[Vorkampf]]="",Einzelschützen[[#This Row],[Rückkampf Schütze]],Einzelschützen[[#This Row],[Vorkampf]]+Einzelschützen[[#This Row],[Rückkampf Schütze]])</f>
        <v>0</v>
      </c>
      <c r="Q29">
        <f>IF(Einzelschützen[[#This Row],[Klasse]]=Einzelschützen[[#Headers],[Schüler]],Einzelschützen[[#This Row],[Gesamt]],0)</f>
        <v>0</v>
      </c>
      <c r="R29">
        <f ca="1">IF(Einzelschützen[[#This Row],[Klasse]]=Einzelschützen[[#Headers],[Jugend]],Einzelschützen[[#This Row],[Gesamt]],0)</f>
        <v>0</v>
      </c>
      <c r="S29">
        <f>IF(Einzelschützen[[#This Row],[Klasse]]=Einzelschützen[[#Headers],[Junioren]],Einzelschützen[[#This Row],[Gesamt]],0)</f>
        <v>0</v>
      </c>
      <c r="T29">
        <f>IF(Einzelschützen[[#This Row],[Klasse]]=Einzelschützen[[#Headers],[Pistole]],Einzelschützen[[#This Row],[Gesamt]],0)</f>
        <v>0</v>
      </c>
      <c r="U29" t="str">
        <f>IF(Einzelschützen[[#This Row],[Schüler]]&gt;0,_xlfn.RANK.EQ(Einzelschützen[[#This Row],[Schüler]],Einzelschützen[[#All],[Schüler]])+ROW(Einzelschützen[[#This Row],[Rang Schüler]])/1000,"")</f>
        <v/>
      </c>
      <c r="V29" t="str">
        <f ca="1">IF(Einzelschützen[[#This Row],[Jugend]]&gt;0,_xlfn.RANK.EQ(Einzelschützen[[#This Row],[Jugend]],Einzelschützen[[#All],[Jugend]])+ROW(Einzelschützen[[#This Row],[Rang Jugend]])/1000,"")</f>
        <v/>
      </c>
      <c r="W29" t="str">
        <f>IF(Einzelschützen[[#This Row],[Junioren]]&gt;0,_xlfn.RANK.EQ(Einzelschützen[[#This Row],[Junioren]],Einzelschützen[[#All],[Junioren]])+ROW(Einzelschützen[[#This Row],[Rang Junioren]])/1000,"")</f>
        <v/>
      </c>
      <c r="X29" t="str">
        <f>IF(Einzelschützen[[#This Row],[Pistole]]&gt;0,_xlfn.RANK.EQ(Einzelschützen[[#This Row],[Pistole]],Einzelschützen[[#All],[Pistole]])+ROW(Einzelschützen[[#This Row],[Rang Pistole]])/1000,"")</f>
        <v/>
      </c>
    </row>
    <row r="30" spans="1:24" x14ac:dyDescent="0.25">
      <c r="A30">
        <f ca="1">MAX(Einzelschützen[[#This Row],[Rang Schüler]:[Rang Pistole]])</f>
        <v>0</v>
      </c>
      <c r="B30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30" s="1" t="s">
        <v>87</v>
      </c>
      <c r="D30" s="1" t="str">
        <f>VLOOKUP(LEFT(Einzelschützen[[#This Row],[Schütze]],1),Klasse,2,FALSE)</f>
        <v>Jugend</v>
      </c>
      <c r="E30" s="1" t="s">
        <v>5</v>
      </c>
      <c r="F30">
        <f t="shared" ca="1" si="2"/>
        <v>0</v>
      </c>
      <c r="G30">
        <f t="shared" ca="1" si="3"/>
        <v>0</v>
      </c>
      <c r="H30">
        <f t="shared" ca="1" si="4"/>
        <v>0</v>
      </c>
      <c r="I30" t="str">
        <f t="shared" ca="1" si="0"/>
        <v/>
      </c>
      <c r="J30">
        <f t="shared" ca="1" si="5"/>
        <v>0</v>
      </c>
      <c r="K30">
        <f t="shared" ca="1" si="1"/>
        <v>0</v>
      </c>
      <c r="L3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30" s="49">
        <f ca="1">_xlfn.NUMBERVALUE(LEFT(Einzelschützen[[#This Row],[Gau]],3))</f>
        <v>0</v>
      </c>
      <c r="N30">
        <f ca="1">COUNTIF(Einzelschützen[[#All],[ID Schütze]],Einzelschützen[[#This Row],[ID Schütze]])</f>
        <v>32</v>
      </c>
      <c r="O3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0">
        <f ca="1">IF(Einzelschützen[[#This Row],[Vorkampf]]="",Einzelschützen[[#This Row],[Rückkampf Schütze]],Einzelschützen[[#This Row],[Vorkampf]]+Einzelschützen[[#This Row],[Rückkampf Schütze]])</f>
        <v>0</v>
      </c>
      <c r="Q30">
        <f>IF(Einzelschützen[[#This Row],[Klasse]]=Einzelschützen[[#Headers],[Schüler]],Einzelschützen[[#This Row],[Gesamt]],0)</f>
        <v>0</v>
      </c>
      <c r="R30">
        <f ca="1">IF(Einzelschützen[[#This Row],[Klasse]]=Einzelschützen[[#Headers],[Jugend]],Einzelschützen[[#This Row],[Gesamt]],0)</f>
        <v>0</v>
      </c>
      <c r="S30">
        <f>IF(Einzelschützen[[#This Row],[Klasse]]=Einzelschützen[[#Headers],[Junioren]],Einzelschützen[[#This Row],[Gesamt]],0)</f>
        <v>0</v>
      </c>
      <c r="T30">
        <f>IF(Einzelschützen[[#This Row],[Klasse]]=Einzelschützen[[#Headers],[Pistole]],Einzelschützen[[#This Row],[Gesamt]],0)</f>
        <v>0</v>
      </c>
      <c r="U30" t="str">
        <f>IF(Einzelschützen[[#This Row],[Schüler]]&gt;0,_xlfn.RANK.EQ(Einzelschützen[[#This Row],[Schüler]],Einzelschützen[[#All],[Schüler]])+ROW(Einzelschützen[[#This Row],[Rang Schüler]])/1000,"")</f>
        <v/>
      </c>
      <c r="V30" t="str">
        <f ca="1">IF(Einzelschützen[[#This Row],[Jugend]]&gt;0,_xlfn.RANK.EQ(Einzelschützen[[#This Row],[Jugend]],Einzelschützen[[#All],[Jugend]])+ROW(Einzelschützen[[#This Row],[Rang Jugend]])/1000,"")</f>
        <v/>
      </c>
      <c r="W30" t="str">
        <f>IF(Einzelschützen[[#This Row],[Junioren]]&gt;0,_xlfn.RANK.EQ(Einzelschützen[[#This Row],[Junioren]],Einzelschützen[[#All],[Junioren]])+ROW(Einzelschützen[[#This Row],[Rang Junioren]])/1000,"")</f>
        <v/>
      </c>
      <c r="X30" t="str">
        <f>IF(Einzelschützen[[#This Row],[Pistole]]&gt;0,_xlfn.RANK.EQ(Einzelschützen[[#This Row],[Pistole]],Einzelschützen[[#All],[Pistole]])+ROW(Einzelschützen[[#This Row],[Rang Pistole]])/1000,"")</f>
        <v/>
      </c>
    </row>
    <row r="31" spans="1:24" x14ac:dyDescent="0.25">
      <c r="A31">
        <f ca="1">MAX(Einzelschützen[[#This Row],[Rang Schüler]:[Rang Pistole]])</f>
        <v>0</v>
      </c>
      <c r="B31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31" s="1" t="s">
        <v>88</v>
      </c>
      <c r="D31" s="1" t="str">
        <f>VLOOKUP(LEFT(Einzelschützen[[#This Row],[Schütze]],1),Klasse,2,FALSE)</f>
        <v>Jugend</v>
      </c>
      <c r="E31" s="1" t="s">
        <v>5</v>
      </c>
      <c r="F31">
        <f t="shared" ca="1" si="2"/>
        <v>0</v>
      </c>
      <c r="G31">
        <f t="shared" ca="1" si="3"/>
        <v>0</v>
      </c>
      <c r="H31">
        <f t="shared" ca="1" si="4"/>
        <v>0</v>
      </c>
      <c r="I31" t="str">
        <f t="shared" ca="1" si="0"/>
        <v/>
      </c>
      <c r="J31">
        <f t="shared" ca="1" si="5"/>
        <v>0</v>
      </c>
      <c r="K31">
        <f t="shared" ca="1" si="1"/>
        <v>0</v>
      </c>
      <c r="L3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31" s="49">
        <f ca="1">_xlfn.NUMBERVALUE(LEFT(Einzelschützen[[#This Row],[Gau]],3))</f>
        <v>0</v>
      </c>
      <c r="N31">
        <f ca="1">COUNTIF(Einzelschützen[[#All],[ID Schütze]],Einzelschützen[[#This Row],[ID Schütze]])</f>
        <v>32</v>
      </c>
      <c r="O3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1">
        <f ca="1">IF(Einzelschützen[[#This Row],[Vorkampf]]="",Einzelschützen[[#This Row],[Rückkampf Schütze]],Einzelschützen[[#This Row],[Vorkampf]]+Einzelschützen[[#This Row],[Rückkampf Schütze]])</f>
        <v>0</v>
      </c>
      <c r="Q31">
        <f>IF(Einzelschützen[[#This Row],[Klasse]]=Einzelschützen[[#Headers],[Schüler]],Einzelschützen[[#This Row],[Gesamt]],0)</f>
        <v>0</v>
      </c>
      <c r="R31">
        <f ca="1">IF(Einzelschützen[[#This Row],[Klasse]]=Einzelschützen[[#Headers],[Jugend]],Einzelschützen[[#This Row],[Gesamt]],0)</f>
        <v>0</v>
      </c>
      <c r="S31">
        <f>IF(Einzelschützen[[#This Row],[Klasse]]=Einzelschützen[[#Headers],[Junioren]],Einzelschützen[[#This Row],[Gesamt]],0)</f>
        <v>0</v>
      </c>
      <c r="T31">
        <f>IF(Einzelschützen[[#This Row],[Klasse]]=Einzelschützen[[#Headers],[Pistole]],Einzelschützen[[#This Row],[Gesamt]],0)</f>
        <v>0</v>
      </c>
      <c r="U31" t="str">
        <f>IF(Einzelschützen[[#This Row],[Schüler]]&gt;0,_xlfn.RANK.EQ(Einzelschützen[[#This Row],[Schüler]],Einzelschützen[[#All],[Schüler]])+ROW(Einzelschützen[[#This Row],[Rang Schüler]])/1000,"")</f>
        <v/>
      </c>
      <c r="V31" t="str">
        <f ca="1">IF(Einzelschützen[[#This Row],[Jugend]]&gt;0,_xlfn.RANK.EQ(Einzelschützen[[#This Row],[Jugend]],Einzelschützen[[#All],[Jugend]])+ROW(Einzelschützen[[#This Row],[Rang Jugend]])/1000,"")</f>
        <v/>
      </c>
      <c r="W31" t="str">
        <f>IF(Einzelschützen[[#This Row],[Junioren]]&gt;0,_xlfn.RANK.EQ(Einzelschützen[[#This Row],[Junioren]],Einzelschützen[[#All],[Junioren]])+ROW(Einzelschützen[[#This Row],[Rang Junioren]])/1000,"")</f>
        <v/>
      </c>
      <c r="X31" t="str">
        <f>IF(Einzelschützen[[#This Row],[Pistole]]&gt;0,_xlfn.RANK.EQ(Einzelschützen[[#This Row],[Pistole]],Einzelschützen[[#All],[Pistole]])+ROW(Einzelschützen[[#This Row],[Rang Pistole]])/1000,"")</f>
        <v/>
      </c>
    </row>
    <row r="32" spans="1:24" x14ac:dyDescent="0.25">
      <c r="A32">
        <f ca="1">MAX(Einzelschützen[[#This Row],[Rang Schüler]:[Rang Pistole]])</f>
        <v>0</v>
      </c>
      <c r="B32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32" s="1" t="s">
        <v>89</v>
      </c>
      <c r="D32" s="1" t="str">
        <f>VLOOKUP(LEFT(Einzelschützen[[#This Row],[Schütze]],1),Klasse,2,FALSE)</f>
        <v>Jugend</v>
      </c>
      <c r="E32" s="1" t="s">
        <v>5</v>
      </c>
      <c r="F32">
        <f t="shared" ca="1" si="2"/>
        <v>0</v>
      </c>
      <c r="G32">
        <f t="shared" ca="1" si="3"/>
        <v>0</v>
      </c>
      <c r="H32">
        <f t="shared" ca="1" si="4"/>
        <v>0</v>
      </c>
      <c r="I32" t="str">
        <f t="shared" ca="1" si="0"/>
        <v/>
      </c>
      <c r="J32">
        <f t="shared" ca="1" si="5"/>
        <v>0</v>
      </c>
      <c r="K32">
        <f t="shared" ca="1" si="1"/>
        <v>0</v>
      </c>
      <c r="L3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32" s="49">
        <f ca="1">_xlfn.NUMBERVALUE(LEFT(Einzelschützen[[#This Row],[Gau]],3))</f>
        <v>0</v>
      </c>
      <c r="N32">
        <f ca="1">COUNTIF(Einzelschützen[[#All],[ID Schütze]],Einzelschützen[[#This Row],[ID Schütze]])</f>
        <v>32</v>
      </c>
      <c r="O3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2">
        <f ca="1">IF(Einzelschützen[[#This Row],[Vorkampf]]="",Einzelschützen[[#This Row],[Rückkampf Schütze]],Einzelschützen[[#This Row],[Vorkampf]]+Einzelschützen[[#This Row],[Rückkampf Schütze]])</f>
        <v>0</v>
      </c>
      <c r="Q32">
        <f>IF(Einzelschützen[[#This Row],[Klasse]]=Einzelschützen[[#Headers],[Schüler]],Einzelschützen[[#This Row],[Gesamt]],0)</f>
        <v>0</v>
      </c>
      <c r="R32">
        <f ca="1">IF(Einzelschützen[[#This Row],[Klasse]]=Einzelschützen[[#Headers],[Jugend]],Einzelschützen[[#This Row],[Gesamt]],0)</f>
        <v>0</v>
      </c>
      <c r="S32">
        <f>IF(Einzelschützen[[#This Row],[Klasse]]=Einzelschützen[[#Headers],[Junioren]],Einzelschützen[[#This Row],[Gesamt]],0)</f>
        <v>0</v>
      </c>
      <c r="T32">
        <f>IF(Einzelschützen[[#This Row],[Klasse]]=Einzelschützen[[#Headers],[Pistole]],Einzelschützen[[#This Row],[Gesamt]],0)</f>
        <v>0</v>
      </c>
      <c r="U32" t="str">
        <f>IF(Einzelschützen[[#This Row],[Schüler]]&gt;0,_xlfn.RANK.EQ(Einzelschützen[[#This Row],[Schüler]],Einzelschützen[[#All],[Schüler]])+ROW(Einzelschützen[[#This Row],[Rang Schüler]])/1000,"")</f>
        <v/>
      </c>
      <c r="V32" t="str">
        <f ca="1">IF(Einzelschützen[[#This Row],[Jugend]]&gt;0,_xlfn.RANK.EQ(Einzelschützen[[#This Row],[Jugend]],Einzelschützen[[#All],[Jugend]])+ROW(Einzelschützen[[#This Row],[Rang Jugend]])/1000,"")</f>
        <v/>
      </c>
      <c r="W32" t="str">
        <f>IF(Einzelschützen[[#This Row],[Junioren]]&gt;0,_xlfn.RANK.EQ(Einzelschützen[[#This Row],[Junioren]],Einzelschützen[[#All],[Junioren]])+ROW(Einzelschützen[[#This Row],[Rang Junioren]])/1000,"")</f>
        <v/>
      </c>
      <c r="X32" t="str">
        <f>IF(Einzelschützen[[#This Row],[Pistole]]&gt;0,_xlfn.RANK.EQ(Einzelschützen[[#This Row],[Pistole]],Einzelschützen[[#All],[Pistole]])+ROW(Einzelschützen[[#This Row],[Rang Pistole]])/1000,"")</f>
        <v/>
      </c>
    </row>
    <row r="33" spans="1:24" x14ac:dyDescent="0.25">
      <c r="A33">
        <f ca="1">MAX(Einzelschützen[[#This Row],[Rang Schüler]:[Rang Pistole]])</f>
        <v>0</v>
      </c>
      <c r="B33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33" s="1" t="s">
        <v>90</v>
      </c>
      <c r="D33" s="1" t="str">
        <f>VLOOKUP(LEFT(Einzelschützen[[#This Row],[Schütze]],1),Klasse,2,FALSE)</f>
        <v>Jugend</v>
      </c>
      <c r="E33" s="1" t="s">
        <v>5</v>
      </c>
      <c r="F33">
        <f t="shared" ca="1" si="2"/>
        <v>0</v>
      </c>
      <c r="G33">
        <f t="shared" ca="1" si="3"/>
        <v>0</v>
      </c>
      <c r="H33">
        <f t="shared" ca="1" si="4"/>
        <v>0</v>
      </c>
      <c r="I33" t="str">
        <f t="shared" ca="1" si="0"/>
        <v/>
      </c>
      <c r="J33">
        <f t="shared" ca="1" si="5"/>
        <v>0</v>
      </c>
      <c r="K33">
        <f t="shared" ca="1" si="1"/>
        <v>0</v>
      </c>
      <c r="L3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33" s="49">
        <f ca="1">_xlfn.NUMBERVALUE(LEFT(Einzelschützen[[#This Row],[Gau]],3))</f>
        <v>0</v>
      </c>
      <c r="N33">
        <f ca="1">COUNTIF(Einzelschützen[[#All],[ID Schütze]],Einzelschützen[[#This Row],[ID Schütze]])</f>
        <v>32</v>
      </c>
      <c r="O3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3">
        <f ca="1">IF(Einzelschützen[[#This Row],[Vorkampf]]="",Einzelschützen[[#This Row],[Rückkampf Schütze]],Einzelschützen[[#This Row],[Vorkampf]]+Einzelschützen[[#This Row],[Rückkampf Schütze]])</f>
        <v>0</v>
      </c>
      <c r="Q33">
        <f>IF(Einzelschützen[[#This Row],[Klasse]]=Einzelschützen[[#Headers],[Schüler]],Einzelschützen[[#This Row],[Gesamt]],0)</f>
        <v>0</v>
      </c>
      <c r="R33">
        <f ca="1">IF(Einzelschützen[[#This Row],[Klasse]]=Einzelschützen[[#Headers],[Jugend]],Einzelschützen[[#This Row],[Gesamt]],0)</f>
        <v>0</v>
      </c>
      <c r="S33">
        <f>IF(Einzelschützen[[#This Row],[Klasse]]=Einzelschützen[[#Headers],[Junioren]],Einzelschützen[[#This Row],[Gesamt]],0)</f>
        <v>0</v>
      </c>
      <c r="T33">
        <f>IF(Einzelschützen[[#This Row],[Klasse]]=Einzelschützen[[#Headers],[Pistole]],Einzelschützen[[#This Row],[Gesamt]],0)</f>
        <v>0</v>
      </c>
      <c r="U33" t="str">
        <f>IF(Einzelschützen[[#This Row],[Schüler]]&gt;0,_xlfn.RANK.EQ(Einzelschützen[[#This Row],[Schüler]],Einzelschützen[[#All],[Schüler]])+ROW(Einzelschützen[[#This Row],[Rang Schüler]])/1000,"")</f>
        <v/>
      </c>
      <c r="V33" t="str">
        <f ca="1">IF(Einzelschützen[[#This Row],[Jugend]]&gt;0,_xlfn.RANK.EQ(Einzelschützen[[#This Row],[Jugend]],Einzelschützen[[#All],[Jugend]])+ROW(Einzelschützen[[#This Row],[Rang Jugend]])/1000,"")</f>
        <v/>
      </c>
      <c r="W33" t="str">
        <f>IF(Einzelschützen[[#This Row],[Junioren]]&gt;0,_xlfn.RANK.EQ(Einzelschützen[[#This Row],[Junioren]],Einzelschützen[[#All],[Junioren]])+ROW(Einzelschützen[[#This Row],[Rang Junioren]])/1000,"")</f>
        <v/>
      </c>
      <c r="X33" t="str">
        <f>IF(Einzelschützen[[#This Row],[Pistole]]&gt;0,_xlfn.RANK.EQ(Einzelschützen[[#This Row],[Pistole]],Einzelschützen[[#All],[Pistole]])+ROW(Einzelschützen[[#This Row],[Rang Pistole]])/1000,"")</f>
        <v/>
      </c>
    </row>
    <row r="34" spans="1:24" x14ac:dyDescent="0.25">
      <c r="A34">
        <f ca="1">MAX(Einzelschützen[[#This Row],[Rang Schüler]:[Rang Pistole]])</f>
        <v>0</v>
      </c>
      <c r="B34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4" s="1" t="s">
        <v>99</v>
      </c>
      <c r="D34" s="1" t="str">
        <f>VLOOKUP(LEFT(Einzelschützen[[#This Row],[Schütze]],1),Klasse,2,FALSE)</f>
        <v>Junioren</v>
      </c>
      <c r="E34" s="1" t="s">
        <v>4</v>
      </c>
      <c r="F34">
        <f t="shared" ca="1" si="2"/>
        <v>0</v>
      </c>
      <c r="G34">
        <f t="shared" ca="1" si="3"/>
        <v>0</v>
      </c>
      <c r="H34">
        <f t="shared" ca="1" si="4"/>
        <v>0</v>
      </c>
      <c r="I34">
        <f t="shared" ref="I34:I61" ca="1" si="6">IF($E34=I$1,VLOOKUP($C34,INDIRECT($E34&amp;"!B:G"),6,FALSE),"")</f>
        <v>0</v>
      </c>
      <c r="J34">
        <f t="shared" ca="1" si="5"/>
        <v>0</v>
      </c>
      <c r="K34">
        <f t="shared" ref="K34:K66" ca="1" si="7">INDIRECT("Gau_"&amp;RIGHT(LEFT(C34,2),1))</f>
        <v>0</v>
      </c>
      <c r="L3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34" s="49">
        <f ca="1">_xlfn.NUMBERVALUE(LEFT(Einzelschützen[[#This Row],[Gau]],3))</f>
        <v>0</v>
      </c>
      <c r="N34">
        <f ca="1">COUNTIF(Einzelschützen[[#All],[ID Schütze]],Einzelschützen[[#This Row],[ID Schütze]])</f>
        <v>32</v>
      </c>
      <c r="O3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4">
        <f ca="1">IF(Einzelschützen[[#This Row],[Vorkampf]]="",Einzelschützen[[#This Row],[Rückkampf Schütze]],Einzelschützen[[#This Row],[Vorkampf]]+Einzelschützen[[#This Row],[Rückkampf Schütze]])</f>
        <v>0</v>
      </c>
      <c r="Q34">
        <f>IF(Einzelschützen[[#This Row],[Klasse]]=Einzelschützen[[#Headers],[Schüler]],Einzelschützen[[#This Row],[Gesamt]],0)</f>
        <v>0</v>
      </c>
      <c r="R34">
        <f>IF(Einzelschützen[[#This Row],[Klasse]]=Einzelschützen[[#Headers],[Jugend]],Einzelschützen[[#This Row],[Gesamt]],0)</f>
        <v>0</v>
      </c>
      <c r="S34">
        <f ca="1">IF(Einzelschützen[[#This Row],[Klasse]]=Einzelschützen[[#Headers],[Junioren]],Einzelschützen[[#This Row],[Gesamt]],0)</f>
        <v>0</v>
      </c>
      <c r="T34">
        <f>IF(Einzelschützen[[#This Row],[Klasse]]=Einzelschützen[[#Headers],[Pistole]],Einzelschützen[[#This Row],[Gesamt]],0)</f>
        <v>0</v>
      </c>
      <c r="U34" t="str">
        <f>IF(Einzelschützen[[#This Row],[Schüler]]&gt;0,_xlfn.RANK.EQ(Einzelschützen[[#This Row],[Schüler]],Einzelschützen[[#All],[Schüler]])+ROW(Einzelschützen[[#This Row],[Rang Schüler]])/1000,"")</f>
        <v/>
      </c>
      <c r="V34" t="str">
        <f>IF(Einzelschützen[[#This Row],[Jugend]]&gt;0,_xlfn.RANK.EQ(Einzelschützen[[#This Row],[Jugend]],Einzelschützen[[#All],[Jugend]])+ROW(Einzelschützen[[#This Row],[Rang Jugend]])/1000,"")</f>
        <v/>
      </c>
      <c r="W34" t="str">
        <f ca="1">IF(Einzelschützen[[#This Row],[Junioren]]&gt;0,_xlfn.RANK.EQ(Einzelschützen[[#This Row],[Junioren]],Einzelschützen[[#All],[Junioren]])+ROW(Einzelschützen[[#This Row],[Rang Junioren]])/1000,"")</f>
        <v/>
      </c>
      <c r="X34" t="str">
        <f>IF(Einzelschützen[[#This Row],[Pistole]]&gt;0,_xlfn.RANK.EQ(Einzelschützen[[#This Row],[Pistole]],Einzelschützen[[#All],[Pistole]])+ROW(Einzelschützen[[#This Row],[Rang Pistole]])/1000,"")</f>
        <v/>
      </c>
    </row>
    <row r="35" spans="1:24" x14ac:dyDescent="0.25">
      <c r="A35">
        <f ca="1">MAX(Einzelschützen[[#This Row],[Rang Schüler]:[Rang Pistole]])</f>
        <v>0</v>
      </c>
      <c r="B35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5" s="1" t="s">
        <v>108</v>
      </c>
      <c r="D35" s="1" t="str">
        <f>VLOOKUP(LEFT(Einzelschützen[[#This Row],[Schütze]],1),Klasse,2,FALSE)</f>
        <v>Junioren</v>
      </c>
      <c r="E35" s="1" t="s">
        <v>4</v>
      </c>
      <c r="F35">
        <f t="shared" ca="1" si="2"/>
        <v>0</v>
      </c>
      <c r="G35">
        <f t="shared" ca="1" si="3"/>
        <v>0</v>
      </c>
      <c r="H35">
        <f t="shared" ca="1" si="4"/>
        <v>0</v>
      </c>
      <c r="I35">
        <f t="shared" ca="1" si="6"/>
        <v>0</v>
      </c>
      <c r="J35">
        <f t="shared" ca="1" si="5"/>
        <v>0</v>
      </c>
      <c r="K35">
        <f t="shared" ca="1" si="7"/>
        <v>0</v>
      </c>
      <c r="L3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35" s="49">
        <f ca="1">_xlfn.NUMBERVALUE(LEFT(Einzelschützen[[#This Row],[Gau]],3))</f>
        <v>0</v>
      </c>
      <c r="N35">
        <f ca="1">COUNTIF(Einzelschützen[[#All],[ID Schütze]],Einzelschützen[[#This Row],[ID Schütze]])</f>
        <v>32</v>
      </c>
      <c r="O3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5">
        <f ca="1">IF(Einzelschützen[[#This Row],[Vorkampf]]="",Einzelschützen[[#This Row],[Rückkampf Schütze]],Einzelschützen[[#This Row],[Vorkampf]]+Einzelschützen[[#This Row],[Rückkampf Schütze]])</f>
        <v>0</v>
      </c>
      <c r="Q35">
        <f>IF(Einzelschützen[[#This Row],[Klasse]]=Einzelschützen[[#Headers],[Schüler]],Einzelschützen[[#This Row],[Gesamt]],0)</f>
        <v>0</v>
      </c>
      <c r="R35">
        <f>IF(Einzelschützen[[#This Row],[Klasse]]=Einzelschützen[[#Headers],[Jugend]],Einzelschützen[[#This Row],[Gesamt]],0)</f>
        <v>0</v>
      </c>
      <c r="S35">
        <f ca="1">IF(Einzelschützen[[#This Row],[Klasse]]=Einzelschützen[[#Headers],[Junioren]],Einzelschützen[[#This Row],[Gesamt]],0)</f>
        <v>0</v>
      </c>
      <c r="T35">
        <f>IF(Einzelschützen[[#This Row],[Klasse]]=Einzelschützen[[#Headers],[Pistole]],Einzelschützen[[#This Row],[Gesamt]],0)</f>
        <v>0</v>
      </c>
      <c r="U35" t="str">
        <f>IF(Einzelschützen[[#This Row],[Schüler]]&gt;0,_xlfn.RANK.EQ(Einzelschützen[[#This Row],[Schüler]],Einzelschützen[[#All],[Schüler]])+ROW(Einzelschützen[[#This Row],[Rang Schüler]])/1000,"")</f>
        <v/>
      </c>
      <c r="V35" t="str">
        <f>IF(Einzelschützen[[#This Row],[Jugend]]&gt;0,_xlfn.RANK.EQ(Einzelschützen[[#This Row],[Jugend]],Einzelschützen[[#All],[Jugend]])+ROW(Einzelschützen[[#This Row],[Rang Jugend]])/1000,"")</f>
        <v/>
      </c>
      <c r="W35" t="str">
        <f ca="1">IF(Einzelschützen[[#This Row],[Junioren]]&gt;0,_xlfn.RANK.EQ(Einzelschützen[[#This Row],[Junioren]],Einzelschützen[[#All],[Junioren]])+ROW(Einzelschützen[[#This Row],[Rang Junioren]])/1000,"")</f>
        <v/>
      </c>
      <c r="X35" t="str">
        <f>IF(Einzelschützen[[#This Row],[Pistole]]&gt;0,_xlfn.RANK.EQ(Einzelschützen[[#This Row],[Pistole]],Einzelschützen[[#All],[Pistole]])+ROW(Einzelschützen[[#This Row],[Rang Pistole]])/1000,"")</f>
        <v/>
      </c>
    </row>
    <row r="36" spans="1:24" x14ac:dyDescent="0.25">
      <c r="A36">
        <f ca="1">MAX(Einzelschützen[[#This Row],[Rang Schüler]:[Rang Pistole]])</f>
        <v>0</v>
      </c>
      <c r="B36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6" s="1" t="s">
        <v>109</v>
      </c>
      <c r="D36" s="1" t="str">
        <f>VLOOKUP(LEFT(Einzelschützen[[#This Row],[Schütze]],1),Klasse,2,FALSE)</f>
        <v>Junioren</v>
      </c>
      <c r="E36" s="1" t="s">
        <v>4</v>
      </c>
      <c r="F36">
        <f t="shared" ca="1" si="2"/>
        <v>0</v>
      </c>
      <c r="G36">
        <f t="shared" ca="1" si="3"/>
        <v>0</v>
      </c>
      <c r="H36">
        <f t="shared" ca="1" si="4"/>
        <v>0</v>
      </c>
      <c r="I36">
        <f t="shared" ca="1" si="6"/>
        <v>0</v>
      </c>
      <c r="J36">
        <f t="shared" ca="1" si="5"/>
        <v>0</v>
      </c>
      <c r="K36">
        <f t="shared" ca="1" si="7"/>
        <v>0</v>
      </c>
      <c r="L3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36" s="49">
        <f ca="1">_xlfn.NUMBERVALUE(LEFT(Einzelschützen[[#This Row],[Gau]],3))</f>
        <v>0</v>
      </c>
      <c r="N36">
        <f ca="1">COUNTIF(Einzelschützen[[#All],[ID Schütze]],Einzelschützen[[#This Row],[ID Schütze]])</f>
        <v>32</v>
      </c>
      <c r="O3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6">
        <f ca="1">IF(Einzelschützen[[#This Row],[Vorkampf]]="",Einzelschützen[[#This Row],[Rückkampf Schütze]],Einzelschützen[[#This Row],[Vorkampf]]+Einzelschützen[[#This Row],[Rückkampf Schütze]])</f>
        <v>0</v>
      </c>
      <c r="Q36">
        <f>IF(Einzelschützen[[#This Row],[Klasse]]=Einzelschützen[[#Headers],[Schüler]],Einzelschützen[[#This Row],[Gesamt]],0)</f>
        <v>0</v>
      </c>
      <c r="R36">
        <f>IF(Einzelschützen[[#This Row],[Klasse]]=Einzelschützen[[#Headers],[Jugend]],Einzelschützen[[#This Row],[Gesamt]],0)</f>
        <v>0</v>
      </c>
      <c r="S36">
        <f ca="1">IF(Einzelschützen[[#This Row],[Klasse]]=Einzelschützen[[#Headers],[Junioren]],Einzelschützen[[#This Row],[Gesamt]],0)</f>
        <v>0</v>
      </c>
      <c r="T36">
        <f>IF(Einzelschützen[[#This Row],[Klasse]]=Einzelschützen[[#Headers],[Pistole]],Einzelschützen[[#This Row],[Gesamt]],0)</f>
        <v>0</v>
      </c>
      <c r="U36" t="str">
        <f>IF(Einzelschützen[[#This Row],[Schüler]]&gt;0,_xlfn.RANK.EQ(Einzelschützen[[#This Row],[Schüler]],Einzelschützen[[#All],[Schüler]])+ROW(Einzelschützen[[#This Row],[Rang Schüler]])/1000,"")</f>
        <v/>
      </c>
      <c r="V36" t="str">
        <f>IF(Einzelschützen[[#This Row],[Jugend]]&gt;0,_xlfn.RANK.EQ(Einzelschützen[[#This Row],[Jugend]],Einzelschützen[[#All],[Jugend]])+ROW(Einzelschützen[[#This Row],[Rang Jugend]])/1000,"")</f>
        <v/>
      </c>
      <c r="W36" t="str">
        <f ca="1">IF(Einzelschützen[[#This Row],[Junioren]]&gt;0,_xlfn.RANK.EQ(Einzelschützen[[#This Row],[Junioren]],Einzelschützen[[#All],[Junioren]])+ROW(Einzelschützen[[#This Row],[Rang Junioren]])/1000,"")</f>
        <v/>
      </c>
      <c r="X36" t="str">
        <f>IF(Einzelschützen[[#This Row],[Pistole]]&gt;0,_xlfn.RANK.EQ(Einzelschützen[[#This Row],[Pistole]],Einzelschützen[[#All],[Pistole]])+ROW(Einzelschützen[[#This Row],[Rang Pistole]])/1000,"")</f>
        <v/>
      </c>
    </row>
    <row r="37" spans="1:24" x14ac:dyDescent="0.25">
      <c r="A37">
        <f ca="1">MAX(Einzelschützen[[#This Row],[Rang Schüler]:[Rang Pistole]])</f>
        <v>0</v>
      </c>
      <c r="B37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7" s="1" t="s">
        <v>110</v>
      </c>
      <c r="D37" s="1" t="str">
        <f>VLOOKUP(LEFT(Einzelschützen[[#This Row],[Schütze]],1),Klasse,2,FALSE)</f>
        <v>Junioren</v>
      </c>
      <c r="E37" s="1" t="s">
        <v>4</v>
      </c>
      <c r="F37">
        <f t="shared" ca="1" si="2"/>
        <v>0</v>
      </c>
      <c r="G37">
        <f t="shared" ca="1" si="3"/>
        <v>0</v>
      </c>
      <c r="H37">
        <f t="shared" ca="1" si="4"/>
        <v>0</v>
      </c>
      <c r="I37">
        <f t="shared" ca="1" si="6"/>
        <v>0</v>
      </c>
      <c r="J37">
        <f t="shared" ca="1" si="5"/>
        <v>0</v>
      </c>
      <c r="K37">
        <f t="shared" ca="1" si="7"/>
        <v>0</v>
      </c>
      <c r="L3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37" s="49">
        <f ca="1">_xlfn.NUMBERVALUE(LEFT(Einzelschützen[[#This Row],[Gau]],3))</f>
        <v>0</v>
      </c>
      <c r="N37">
        <f ca="1">COUNTIF(Einzelschützen[[#All],[ID Schütze]],Einzelschützen[[#This Row],[ID Schütze]])</f>
        <v>32</v>
      </c>
      <c r="O3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7">
        <f ca="1">IF(Einzelschützen[[#This Row],[Vorkampf]]="",Einzelschützen[[#This Row],[Rückkampf Schütze]],Einzelschützen[[#This Row],[Vorkampf]]+Einzelschützen[[#This Row],[Rückkampf Schütze]])</f>
        <v>0</v>
      </c>
      <c r="Q37">
        <f>IF(Einzelschützen[[#This Row],[Klasse]]=Einzelschützen[[#Headers],[Schüler]],Einzelschützen[[#This Row],[Gesamt]],0)</f>
        <v>0</v>
      </c>
      <c r="R37">
        <f>IF(Einzelschützen[[#This Row],[Klasse]]=Einzelschützen[[#Headers],[Jugend]],Einzelschützen[[#This Row],[Gesamt]],0)</f>
        <v>0</v>
      </c>
      <c r="S37">
        <f ca="1">IF(Einzelschützen[[#This Row],[Klasse]]=Einzelschützen[[#Headers],[Junioren]],Einzelschützen[[#This Row],[Gesamt]],0)</f>
        <v>0</v>
      </c>
      <c r="T37">
        <f>IF(Einzelschützen[[#This Row],[Klasse]]=Einzelschützen[[#Headers],[Pistole]],Einzelschützen[[#This Row],[Gesamt]],0)</f>
        <v>0</v>
      </c>
      <c r="U37" t="str">
        <f>IF(Einzelschützen[[#This Row],[Schüler]]&gt;0,_xlfn.RANK.EQ(Einzelschützen[[#This Row],[Schüler]],Einzelschützen[[#All],[Schüler]])+ROW(Einzelschützen[[#This Row],[Rang Schüler]])/1000,"")</f>
        <v/>
      </c>
      <c r="V37" t="str">
        <f>IF(Einzelschützen[[#This Row],[Jugend]]&gt;0,_xlfn.RANK.EQ(Einzelschützen[[#This Row],[Jugend]],Einzelschützen[[#All],[Jugend]])+ROW(Einzelschützen[[#This Row],[Rang Jugend]])/1000,"")</f>
        <v/>
      </c>
      <c r="W37" t="str">
        <f ca="1">IF(Einzelschützen[[#This Row],[Junioren]]&gt;0,_xlfn.RANK.EQ(Einzelschützen[[#This Row],[Junioren]],Einzelschützen[[#All],[Junioren]])+ROW(Einzelschützen[[#This Row],[Rang Junioren]])/1000,"")</f>
        <v/>
      </c>
      <c r="X37" t="str">
        <f>IF(Einzelschützen[[#This Row],[Pistole]]&gt;0,_xlfn.RANK.EQ(Einzelschützen[[#This Row],[Pistole]],Einzelschützen[[#All],[Pistole]])+ROW(Einzelschützen[[#This Row],[Rang Pistole]])/1000,"")</f>
        <v/>
      </c>
    </row>
    <row r="38" spans="1:24" x14ac:dyDescent="0.25">
      <c r="A38">
        <f ca="1">MAX(Einzelschützen[[#This Row],[Rang Schüler]:[Rang Pistole]])</f>
        <v>0</v>
      </c>
      <c r="B38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8" s="1" t="s">
        <v>111</v>
      </c>
      <c r="D38" s="1" t="str">
        <f>VLOOKUP(LEFT(Einzelschützen[[#This Row],[Schütze]],1),Klasse,2,FALSE)</f>
        <v>Junioren</v>
      </c>
      <c r="E38" s="1" t="s">
        <v>4</v>
      </c>
      <c r="F38">
        <f t="shared" ca="1" si="2"/>
        <v>0</v>
      </c>
      <c r="G38">
        <f t="shared" ca="1" si="3"/>
        <v>0</v>
      </c>
      <c r="H38">
        <f t="shared" ca="1" si="4"/>
        <v>0</v>
      </c>
      <c r="I38">
        <f t="shared" ca="1" si="6"/>
        <v>0</v>
      </c>
      <c r="J38">
        <f t="shared" ca="1" si="5"/>
        <v>0</v>
      </c>
      <c r="K38">
        <f t="shared" ca="1" si="7"/>
        <v>0</v>
      </c>
      <c r="L3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38" s="49">
        <f ca="1">_xlfn.NUMBERVALUE(LEFT(Einzelschützen[[#This Row],[Gau]],3))</f>
        <v>0</v>
      </c>
      <c r="N38">
        <f ca="1">COUNTIF(Einzelschützen[[#All],[ID Schütze]],Einzelschützen[[#This Row],[ID Schütze]])</f>
        <v>32</v>
      </c>
      <c r="O3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8">
        <f ca="1">IF(Einzelschützen[[#This Row],[Vorkampf]]="",Einzelschützen[[#This Row],[Rückkampf Schütze]],Einzelschützen[[#This Row],[Vorkampf]]+Einzelschützen[[#This Row],[Rückkampf Schütze]])</f>
        <v>0</v>
      </c>
      <c r="Q38">
        <f>IF(Einzelschützen[[#This Row],[Klasse]]=Einzelschützen[[#Headers],[Schüler]],Einzelschützen[[#This Row],[Gesamt]],0)</f>
        <v>0</v>
      </c>
      <c r="R38">
        <f>IF(Einzelschützen[[#This Row],[Klasse]]=Einzelschützen[[#Headers],[Jugend]],Einzelschützen[[#This Row],[Gesamt]],0)</f>
        <v>0</v>
      </c>
      <c r="S38">
        <f ca="1">IF(Einzelschützen[[#This Row],[Klasse]]=Einzelschützen[[#Headers],[Junioren]],Einzelschützen[[#This Row],[Gesamt]],0)</f>
        <v>0</v>
      </c>
      <c r="T38">
        <f>IF(Einzelschützen[[#This Row],[Klasse]]=Einzelschützen[[#Headers],[Pistole]],Einzelschützen[[#This Row],[Gesamt]],0)</f>
        <v>0</v>
      </c>
      <c r="U38" t="str">
        <f>IF(Einzelschützen[[#This Row],[Schüler]]&gt;0,_xlfn.RANK.EQ(Einzelschützen[[#This Row],[Schüler]],Einzelschützen[[#All],[Schüler]])+ROW(Einzelschützen[[#This Row],[Rang Schüler]])/1000,"")</f>
        <v/>
      </c>
      <c r="V38" t="str">
        <f>IF(Einzelschützen[[#This Row],[Jugend]]&gt;0,_xlfn.RANK.EQ(Einzelschützen[[#This Row],[Jugend]],Einzelschützen[[#All],[Jugend]])+ROW(Einzelschützen[[#This Row],[Rang Jugend]])/1000,"")</f>
        <v/>
      </c>
      <c r="W38" t="str">
        <f ca="1">IF(Einzelschützen[[#This Row],[Junioren]]&gt;0,_xlfn.RANK.EQ(Einzelschützen[[#This Row],[Junioren]],Einzelschützen[[#All],[Junioren]])+ROW(Einzelschützen[[#This Row],[Rang Junioren]])/1000,"")</f>
        <v/>
      </c>
      <c r="X38" t="str">
        <f>IF(Einzelschützen[[#This Row],[Pistole]]&gt;0,_xlfn.RANK.EQ(Einzelschützen[[#This Row],[Pistole]],Einzelschützen[[#All],[Pistole]])+ROW(Einzelschützen[[#This Row],[Rang Pistole]])/1000,"")</f>
        <v/>
      </c>
    </row>
    <row r="39" spans="1:24" x14ac:dyDescent="0.25">
      <c r="A39">
        <f ca="1">MAX(Einzelschützen[[#This Row],[Rang Schüler]:[Rang Pistole]])</f>
        <v>0</v>
      </c>
      <c r="B39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9" s="1" t="s">
        <v>112</v>
      </c>
      <c r="D39" s="1" t="str">
        <f>VLOOKUP(LEFT(Einzelschützen[[#This Row],[Schütze]],1),Klasse,2,FALSE)</f>
        <v>Junioren</v>
      </c>
      <c r="E39" s="1" t="s">
        <v>4</v>
      </c>
      <c r="F39">
        <f t="shared" ca="1" si="2"/>
        <v>0</v>
      </c>
      <c r="G39">
        <f t="shared" ca="1" si="3"/>
        <v>0</v>
      </c>
      <c r="H39">
        <f t="shared" ca="1" si="4"/>
        <v>0</v>
      </c>
      <c r="I39">
        <f t="shared" ca="1" si="6"/>
        <v>0</v>
      </c>
      <c r="J39">
        <f t="shared" ca="1" si="5"/>
        <v>0</v>
      </c>
      <c r="K39">
        <f t="shared" ca="1" si="7"/>
        <v>0</v>
      </c>
      <c r="L3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39" s="49">
        <f ca="1">_xlfn.NUMBERVALUE(LEFT(Einzelschützen[[#This Row],[Gau]],3))</f>
        <v>0</v>
      </c>
      <c r="N39">
        <f ca="1">COUNTIF(Einzelschützen[[#All],[ID Schütze]],Einzelschützen[[#This Row],[ID Schütze]])</f>
        <v>32</v>
      </c>
      <c r="O3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9">
        <f ca="1">IF(Einzelschützen[[#This Row],[Vorkampf]]="",Einzelschützen[[#This Row],[Rückkampf Schütze]],Einzelschützen[[#This Row],[Vorkampf]]+Einzelschützen[[#This Row],[Rückkampf Schütze]])</f>
        <v>0</v>
      </c>
      <c r="Q39">
        <f>IF(Einzelschützen[[#This Row],[Klasse]]=Einzelschützen[[#Headers],[Schüler]],Einzelschützen[[#This Row],[Gesamt]],0)</f>
        <v>0</v>
      </c>
      <c r="R39">
        <f>IF(Einzelschützen[[#This Row],[Klasse]]=Einzelschützen[[#Headers],[Jugend]],Einzelschützen[[#This Row],[Gesamt]],0)</f>
        <v>0</v>
      </c>
      <c r="S39">
        <f ca="1">IF(Einzelschützen[[#This Row],[Klasse]]=Einzelschützen[[#Headers],[Junioren]],Einzelschützen[[#This Row],[Gesamt]],0)</f>
        <v>0</v>
      </c>
      <c r="T39">
        <f>IF(Einzelschützen[[#This Row],[Klasse]]=Einzelschützen[[#Headers],[Pistole]],Einzelschützen[[#This Row],[Gesamt]],0)</f>
        <v>0</v>
      </c>
      <c r="U39" t="str">
        <f>IF(Einzelschützen[[#This Row],[Schüler]]&gt;0,_xlfn.RANK.EQ(Einzelschützen[[#This Row],[Schüler]],Einzelschützen[[#All],[Schüler]])+ROW(Einzelschützen[[#This Row],[Rang Schüler]])/1000,"")</f>
        <v/>
      </c>
      <c r="V39" t="str">
        <f>IF(Einzelschützen[[#This Row],[Jugend]]&gt;0,_xlfn.RANK.EQ(Einzelschützen[[#This Row],[Jugend]],Einzelschützen[[#All],[Jugend]])+ROW(Einzelschützen[[#This Row],[Rang Jugend]])/1000,"")</f>
        <v/>
      </c>
      <c r="W39" t="str">
        <f ca="1">IF(Einzelschützen[[#This Row],[Junioren]]&gt;0,_xlfn.RANK.EQ(Einzelschützen[[#This Row],[Junioren]],Einzelschützen[[#All],[Junioren]])+ROW(Einzelschützen[[#This Row],[Rang Junioren]])/1000,"")</f>
        <v/>
      </c>
      <c r="X39" t="str">
        <f>IF(Einzelschützen[[#This Row],[Pistole]]&gt;0,_xlfn.RANK.EQ(Einzelschützen[[#This Row],[Pistole]],Einzelschützen[[#All],[Pistole]])+ROW(Einzelschützen[[#This Row],[Rang Pistole]])/1000,"")</f>
        <v/>
      </c>
    </row>
    <row r="40" spans="1:24" x14ac:dyDescent="0.25">
      <c r="A40">
        <f ca="1">MAX(Einzelschützen[[#This Row],[Rang Schüler]:[Rang Pistole]])</f>
        <v>0</v>
      </c>
      <c r="B40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40" s="1" t="s">
        <v>113</v>
      </c>
      <c r="D40" s="1" t="str">
        <f>VLOOKUP(LEFT(Einzelschützen[[#This Row],[Schütze]],1),Klasse,2,FALSE)</f>
        <v>Junioren</v>
      </c>
      <c r="E40" s="1" t="s">
        <v>4</v>
      </c>
      <c r="F40">
        <f t="shared" ca="1" si="2"/>
        <v>0</v>
      </c>
      <c r="G40">
        <f t="shared" ca="1" si="3"/>
        <v>0</v>
      </c>
      <c r="H40">
        <f t="shared" ca="1" si="4"/>
        <v>0</v>
      </c>
      <c r="I40">
        <f t="shared" ca="1" si="6"/>
        <v>0</v>
      </c>
      <c r="J40">
        <f t="shared" ca="1" si="5"/>
        <v>0</v>
      </c>
      <c r="K40">
        <f t="shared" ca="1" si="7"/>
        <v>0</v>
      </c>
      <c r="L4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0" s="49">
        <f ca="1">_xlfn.NUMBERVALUE(LEFT(Einzelschützen[[#This Row],[Gau]],3))</f>
        <v>0</v>
      </c>
      <c r="N40">
        <f ca="1">COUNTIF(Einzelschützen[[#All],[ID Schütze]],Einzelschützen[[#This Row],[ID Schütze]])</f>
        <v>32</v>
      </c>
      <c r="O4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0">
        <f ca="1">IF(Einzelschützen[[#This Row],[Vorkampf]]="",Einzelschützen[[#This Row],[Rückkampf Schütze]],Einzelschützen[[#This Row],[Vorkampf]]+Einzelschützen[[#This Row],[Rückkampf Schütze]])</f>
        <v>0</v>
      </c>
      <c r="Q40">
        <f>IF(Einzelschützen[[#This Row],[Klasse]]=Einzelschützen[[#Headers],[Schüler]],Einzelschützen[[#This Row],[Gesamt]],0)</f>
        <v>0</v>
      </c>
      <c r="R40">
        <f>IF(Einzelschützen[[#This Row],[Klasse]]=Einzelschützen[[#Headers],[Jugend]],Einzelschützen[[#This Row],[Gesamt]],0)</f>
        <v>0</v>
      </c>
      <c r="S40">
        <f ca="1">IF(Einzelschützen[[#This Row],[Klasse]]=Einzelschützen[[#Headers],[Junioren]],Einzelschützen[[#This Row],[Gesamt]],0)</f>
        <v>0</v>
      </c>
      <c r="T40">
        <f>IF(Einzelschützen[[#This Row],[Klasse]]=Einzelschützen[[#Headers],[Pistole]],Einzelschützen[[#This Row],[Gesamt]],0)</f>
        <v>0</v>
      </c>
      <c r="U40" t="str">
        <f>IF(Einzelschützen[[#This Row],[Schüler]]&gt;0,_xlfn.RANK.EQ(Einzelschützen[[#This Row],[Schüler]],Einzelschützen[[#All],[Schüler]])+ROW(Einzelschützen[[#This Row],[Rang Schüler]])/1000,"")</f>
        <v/>
      </c>
      <c r="V40" t="str">
        <f>IF(Einzelschützen[[#This Row],[Jugend]]&gt;0,_xlfn.RANK.EQ(Einzelschützen[[#This Row],[Jugend]],Einzelschützen[[#All],[Jugend]])+ROW(Einzelschützen[[#This Row],[Rang Jugend]])/1000,"")</f>
        <v/>
      </c>
      <c r="W40" t="str">
        <f ca="1">IF(Einzelschützen[[#This Row],[Junioren]]&gt;0,_xlfn.RANK.EQ(Einzelschützen[[#This Row],[Junioren]],Einzelschützen[[#All],[Junioren]])+ROW(Einzelschützen[[#This Row],[Rang Junioren]])/1000,"")</f>
        <v/>
      </c>
      <c r="X40" t="str">
        <f>IF(Einzelschützen[[#This Row],[Pistole]]&gt;0,_xlfn.RANK.EQ(Einzelschützen[[#This Row],[Pistole]],Einzelschützen[[#All],[Pistole]])+ROW(Einzelschützen[[#This Row],[Rang Pistole]])/1000,"")</f>
        <v/>
      </c>
    </row>
    <row r="41" spans="1:24" x14ac:dyDescent="0.25">
      <c r="A41">
        <f ca="1">MAX(Einzelschützen[[#This Row],[Rang Schüler]:[Rang Pistole]])</f>
        <v>0</v>
      </c>
      <c r="B41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41" s="1" t="s">
        <v>114</v>
      </c>
      <c r="D41" s="1" t="str">
        <f>VLOOKUP(LEFT(Einzelschützen[[#This Row],[Schütze]],1),Klasse,2,FALSE)</f>
        <v>Junioren</v>
      </c>
      <c r="E41" s="1" t="s">
        <v>4</v>
      </c>
      <c r="F41">
        <f t="shared" ca="1" si="2"/>
        <v>0</v>
      </c>
      <c r="G41">
        <f t="shared" ca="1" si="3"/>
        <v>0</v>
      </c>
      <c r="H41">
        <f t="shared" ca="1" si="4"/>
        <v>0</v>
      </c>
      <c r="I41">
        <f t="shared" ca="1" si="6"/>
        <v>0</v>
      </c>
      <c r="J41">
        <f t="shared" ca="1" si="5"/>
        <v>0</v>
      </c>
      <c r="K41">
        <f t="shared" ca="1" si="7"/>
        <v>0</v>
      </c>
      <c r="L4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1" s="49">
        <f ca="1">_xlfn.NUMBERVALUE(LEFT(Einzelschützen[[#This Row],[Gau]],3))</f>
        <v>0</v>
      </c>
      <c r="N41">
        <f ca="1">COUNTIF(Einzelschützen[[#All],[ID Schütze]],Einzelschützen[[#This Row],[ID Schütze]])</f>
        <v>32</v>
      </c>
      <c r="O4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1">
        <f ca="1">IF(Einzelschützen[[#This Row],[Vorkampf]]="",Einzelschützen[[#This Row],[Rückkampf Schütze]],Einzelschützen[[#This Row],[Vorkampf]]+Einzelschützen[[#This Row],[Rückkampf Schütze]])</f>
        <v>0</v>
      </c>
      <c r="Q41">
        <f>IF(Einzelschützen[[#This Row],[Klasse]]=Einzelschützen[[#Headers],[Schüler]],Einzelschützen[[#This Row],[Gesamt]],0)</f>
        <v>0</v>
      </c>
      <c r="R41">
        <f>IF(Einzelschützen[[#This Row],[Klasse]]=Einzelschützen[[#Headers],[Jugend]],Einzelschützen[[#This Row],[Gesamt]],0)</f>
        <v>0</v>
      </c>
      <c r="S41">
        <f ca="1">IF(Einzelschützen[[#This Row],[Klasse]]=Einzelschützen[[#Headers],[Junioren]],Einzelschützen[[#This Row],[Gesamt]],0)</f>
        <v>0</v>
      </c>
      <c r="T41">
        <f>IF(Einzelschützen[[#This Row],[Klasse]]=Einzelschützen[[#Headers],[Pistole]],Einzelschützen[[#This Row],[Gesamt]],0)</f>
        <v>0</v>
      </c>
      <c r="U41" t="str">
        <f>IF(Einzelschützen[[#This Row],[Schüler]]&gt;0,_xlfn.RANK.EQ(Einzelschützen[[#This Row],[Schüler]],Einzelschützen[[#All],[Schüler]])+ROW(Einzelschützen[[#This Row],[Rang Schüler]])/1000,"")</f>
        <v/>
      </c>
      <c r="V41" t="str">
        <f>IF(Einzelschützen[[#This Row],[Jugend]]&gt;0,_xlfn.RANK.EQ(Einzelschützen[[#This Row],[Jugend]],Einzelschützen[[#All],[Jugend]])+ROW(Einzelschützen[[#This Row],[Rang Jugend]])/1000,"")</f>
        <v/>
      </c>
      <c r="W41" t="str">
        <f ca="1">IF(Einzelschützen[[#This Row],[Junioren]]&gt;0,_xlfn.RANK.EQ(Einzelschützen[[#This Row],[Junioren]],Einzelschützen[[#All],[Junioren]])+ROW(Einzelschützen[[#This Row],[Rang Junioren]])/1000,"")</f>
        <v/>
      </c>
      <c r="X41" t="str">
        <f>IF(Einzelschützen[[#This Row],[Pistole]]&gt;0,_xlfn.RANK.EQ(Einzelschützen[[#This Row],[Pistole]],Einzelschützen[[#All],[Pistole]])+ROW(Einzelschützen[[#This Row],[Rang Pistole]])/1000,"")</f>
        <v/>
      </c>
    </row>
    <row r="42" spans="1:24" x14ac:dyDescent="0.25">
      <c r="A42">
        <f ca="1">MAX(Einzelschützen[[#This Row],[Rang Schüler]:[Rang Pistole]])</f>
        <v>0</v>
      </c>
      <c r="B42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42" s="1" t="s">
        <v>99</v>
      </c>
      <c r="D42" s="1" t="str">
        <f>VLOOKUP(LEFT(Einzelschützen[[#This Row],[Schütze]],1),Klasse,2,FALSE)</f>
        <v>Junioren</v>
      </c>
      <c r="E42" s="1" t="s">
        <v>5</v>
      </c>
      <c r="F42">
        <f t="shared" ca="1" si="2"/>
        <v>0</v>
      </c>
      <c r="G42">
        <f t="shared" ca="1" si="3"/>
        <v>0</v>
      </c>
      <c r="H42">
        <f t="shared" ca="1" si="4"/>
        <v>0</v>
      </c>
      <c r="I42" t="str">
        <f t="shared" ca="1" si="6"/>
        <v/>
      </c>
      <c r="J42">
        <f t="shared" ca="1" si="5"/>
        <v>0</v>
      </c>
      <c r="K42">
        <f t="shared" ca="1" si="7"/>
        <v>0</v>
      </c>
      <c r="L4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2" s="49">
        <f ca="1">_xlfn.NUMBERVALUE(LEFT(Einzelschützen[[#This Row],[Gau]],3))</f>
        <v>0</v>
      </c>
      <c r="N42">
        <f ca="1">COUNTIF(Einzelschützen[[#All],[ID Schütze]],Einzelschützen[[#This Row],[ID Schütze]])</f>
        <v>32</v>
      </c>
      <c r="O4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2">
        <f ca="1">IF(Einzelschützen[[#This Row],[Vorkampf]]="",Einzelschützen[[#This Row],[Rückkampf Schütze]],Einzelschützen[[#This Row],[Vorkampf]]+Einzelschützen[[#This Row],[Rückkampf Schütze]])</f>
        <v>0</v>
      </c>
      <c r="Q42">
        <f>IF(Einzelschützen[[#This Row],[Klasse]]=Einzelschützen[[#Headers],[Schüler]],Einzelschützen[[#This Row],[Gesamt]],0)</f>
        <v>0</v>
      </c>
      <c r="R42">
        <f>IF(Einzelschützen[[#This Row],[Klasse]]=Einzelschützen[[#Headers],[Jugend]],Einzelschützen[[#This Row],[Gesamt]],0)</f>
        <v>0</v>
      </c>
      <c r="S42">
        <f ca="1">IF(Einzelschützen[[#This Row],[Klasse]]=Einzelschützen[[#Headers],[Junioren]],Einzelschützen[[#This Row],[Gesamt]],0)</f>
        <v>0</v>
      </c>
      <c r="T42">
        <f>IF(Einzelschützen[[#This Row],[Klasse]]=Einzelschützen[[#Headers],[Pistole]],Einzelschützen[[#This Row],[Gesamt]],0)</f>
        <v>0</v>
      </c>
      <c r="U42" t="str">
        <f>IF(Einzelschützen[[#This Row],[Schüler]]&gt;0,_xlfn.RANK.EQ(Einzelschützen[[#This Row],[Schüler]],Einzelschützen[[#All],[Schüler]])+ROW(Einzelschützen[[#This Row],[Rang Schüler]])/1000,"")</f>
        <v/>
      </c>
      <c r="V42" t="str">
        <f>IF(Einzelschützen[[#This Row],[Jugend]]&gt;0,_xlfn.RANK.EQ(Einzelschützen[[#This Row],[Jugend]],Einzelschützen[[#All],[Jugend]])+ROW(Einzelschützen[[#This Row],[Rang Jugend]])/1000,"")</f>
        <v/>
      </c>
      <c r="W42" t="str">
        <f ca="1">IF(Einzelschützen[[#This Row],[Junioren]]&gt;0,_xlfn.RANK.EQ(Einzelschützen[[#This Row],[Junioren]],Einzelschützen[[#All],[Junioren]])+ROW(Einzelschützen[[#This Row],[Rang Junioren]])/1000,"")</f>
        <v/>
      </c>
      <c r="X42" t="str">
        <f>IF(Einzelschützen[[#This Row],[Pistole]]&gt;0,_xlfn.RANK.EQ(Einzelschützen[[#This Row],[Pistole]],Einzelschützen[[#All],[Pistole]])+ROW(Einzelschützen[[#This Row],[Rang Pistole]])/1000,"")</f>
        <v/>
      </c>
    </row>
    <row r="43" spans="1:24" x14ac:dyDescent="0.25">
      <c r="A43">
        <f ca="1">MAX(Einzelschützen[[#This Row],[Rang Schüler]:[Rang Pistole]])</f>
        <v>0</v>
      </c>
      <c r="B43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43" s="1" t="s">
        <v>108</v>
      </c>
      <c r="D43" s="1" t="str">
        <f>VLOOKUP(LEFT(Einzelschützen[[#This Row],[Schütze]],1),Klasse,2,FALSE)</f>
        <v>Junioren</v>
      </c>
      <c r="E43" s="1" t="s">
        <v>5</v>
      </c>
      <c r="F43">
        <f t="shared" ca="1" si="2"/>
        <v>0</v>
      </c>
      <c r="G43">
        <f t="shared" ca="1" si="3"/>
        <v>0</v>
      </c>
      <c r="H43">
        <f t="shared" ca="1" si="4"/>
        <v>0</v>
      </c>
      <c r="I43" t="str">
        <f t="shared" ca="1" si="6"/>
        <v/>
      </c>
      <c r="J43">
        <f t="shared" ca="1" si="5"/>
        <v>0</v>
      </c>
      <c r="K43">
        <f t="shared" ca="1" si="7"/>
        <v>0</v>
      </c>
      <c r="L4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3" s="49">
        <f ca="1">_xlfn.NUMBERVALUE(LEFT(Einzelschützen[[#This Row],[Gau]],3))</f>
        <v>0</v>
      </c>
      <c r="N43">
        <f ca="1">COUNTIF(Einzelschützen[[#All],[ID Schütze]],Einzelschützen[[#This Row],[ID Schütze]])</f>
        <v>32</v>
      </c>
      <c r="O4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3">
        <f ca="1">IF(Einzelschützen[[#This Row],[Vorkampf]]="",Einzelschützen[[#This Row],[Rückkampf Schütze]],Einzelschützen[[#This Row],[Vorkampf]]+Einzelschützen[[#This Row],[Rückkampf Schütze]])</f>
        <v>0</v>
      </c>
      <c r="Q43">
        <f>IF(Einzelschützen[[#This Row],[Klasse]]=Einzelschützen[[#Headers],[Schüler]],Einzelschützen[[#This Row],[Gesamt]],0)</f>
        <v>0</v>
      </c>
      <c r="R43">
        <f>IF(Einzelschützen[[#This Row],[Klasse]]=Einzelschützen[[#Headers],[Jugend]],Einzelschützen[[#This Row],[Gesamt]],0)</f>
        <v>0</v>
      </c>
      <c r="S43">
        <f ca="1">IF(Einzelschützen[[#This Row],[Klasse]]=Einzelschützen[[#Headers],[Junioren]],Einzelschützen[[#This Row],[Gesamt]],0)</f>
        <v>0</v>
      </c>
      <c r="T43">
        <f>IF(Einzelschützen[[#This Row],[Klasse]]=Einzelschützen[[#Headers],[Pistole]],Einzelschützen[[#This Row],[Gesamt]],0)</f>
        <v>0</v>
      </c>
      <c r="U43" t="str">
        <f>IF(Einzelschützen[[#This Row],[Schüler]]&gt;0,_xlfn.RANK.EQ(Einzelschützen[[#This Row],[Schüler]],Einzelschützen[[#All],[Schüler]])+ROW(Einzelschützen[[#This Row],[Rang Schüler]])/1000,"")</f>
        <v/>
      </c>
      <c r="V43" t="str">
        <f>IF(Einzelschützen[[#This Row],[Jugend]]&gt;0,_xlfn.RANK.EQ(Einzelschützen[[#This Row],[Jugend]],Einzelschützen[[#All],[Jugend]])+ROW(Einzelschützen[[#This Row],[Rang Jugend]])/1000,"")</f>
        <v/>
      </c>
      <c r="W43" t="str">
        <f ca="1">IF(Einzelschützen[[#This Row],[Junioren]]&gt;0,_xlfn.RANK.EQ(Einzelschützen[[#This Row],[Junioren]],Einzelschützen[[#All],[Junioren]])+ROW(Einzelschützen[[#This Row],[Rang Junioren]])/1000,"")</f>
        <v/>
      </c>
      <c r="X43" t="str">
        <f>IF(Einzelschützen[[#This Row],[Pistole]]&gt;0,_xlfn.RANK.EQ(Einzelschützen[[#This Row],[Pistole]],Einzelschützen[[#All],[Pistole]])+ROW(Einzelschützen[[#This Row],[Rang Pistole]])/1000,"")</f>
        <v/>
      </c>
    </row>
    <row r="44" spans="1:24" x14ac:dyDescent="0.25">
      <c r="A44">
        <f ca="1">MAX(Einzelschützen[[#This Row],[Rang Schüler]:[Rang Pistole]])</f>
        <v>0</v>
      </c>
      <c r="B44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44" s="1" t="s">
        <v>109</v>
      </c>
      <c r="D44" s="1" t="str">
        <f>VLOOKUP(LEFT(Einzelschützen[[#This Row],[Schütze]],1),Klasse,2,FALSE)</f>
        <v>Junioren</v>
      </c>
      <c r="E44" s="1" t="s">
        <v>5</v>
      </c>
      <c r="F44">
        <f t="shared" ca="1" si="2"/>
        <v>0</v>
      </c>
      <c r="G44">
        <f t="shared" ca="1" si="3"/>
        <v>0</v>
      </c>
      <c r="H44">
        <f t="shared" ca="1" si="4"/>
        <v>0</v>
      </c>
      <c r="I44" t="str">
        <f t="shared" ca="1" si="6"/>
        <v/>
      </c>
      <c r="J44">
        <f t="shared" ca="1" si="5"/>
        <v>0</v>
      </c>
      <c r="K44">
        <f t="shared" ca="1" si="7"/>
        <v>0</v>
      </c>
      <c r="L4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4" s="49">
        <f ca="1">_xlfn.NUMBERVALUE(LEFT(Einzelschützen[[#This Row],[Gau]],3))</f>
        <v>0</v>
      </c>
      <c r="N44">
        <f ca="1">COUNTIF(Einzelschützen[[#All],[ID Schütze]],Einzelschützen[[#This Row],[ID Schütze]])</f>
        <v>32</v>
      </c>
      <c r="O4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4">
        <f ca="1">IF(Einzelschützen[[#This Row],[Vorkampf]]="",Einzelschützen[[#This Row],[Rückkampf Schütze]],Einzelschützen[[#This Row],[Vorkampf]]+Einzelschützen[[#This Row],[Rückkampf Schütze]])</f>
        <v>0</v>
      </c>
      <c r="Q44">
        <f>IF(Einzelschützen[[#This Row],[Klasse]]=Einzelschützen[[#Headers],[Schüler]],Einzelschützen[[#This Row],[Gesamt]],0)</f>
        <v>0</v>
      </c>
      <c r="R44">
        <f>IF(Einzelschützen[[#This Row],[Klasse]]=Einzelschützen[[#Headers],[Jugend]],Einzelschützen[[#This Row],[Gesamt]],0)</f>
        <v>0</v>
      </c>
      <c r="S44">
        <f ca="1">IF(Einzelschützen[[#This Row],[Klasse]]=Einzelschützen[[#Headers],[Junioren]],Einzelschützen[[#This Row],[Gesamt]],0)</f>
        <v>0</v>
      </c>
      <c r="T44">
        <f>IF(Einzelschützen[[#This Row],[Klasse]]=Einzelschützen[[#Headers],[Pistole]],Einzelschützen[[#This Row],[Gesamt]],0)</f>
        <v>0</v>
      </c>
      <c r="U44" t="str">
        <f>IF(Einzelschützen[[#This Row],[Schüler]]&gt;0,_xlfn.RANK.EQ(Einzelschützen[[#This Row],[Schüler]],Einzelschützen[[#All],[Schüler]])+ROW(Einzelschützen[[#This Row],[Rang Schüler]])/1000,"")</f>
        <v/>
      </c>
      <c r="V44" t="str">
        <f>IF(Einzelschützen[[#This Row],[Jugend]]&gt;0,_xlfn.RANK.EQ(Einzelschützen[[#This Row],[Jugend]],Einzelschützen[[#All],[Jugend]])+ROW(Einzelschützen[[#This Row],[Rang Jugend]])/1000,"")</f>
        <v/>
      </c>
      <c r="W44" t="str">
        <f ca="1">IF(Einzelschützen[[#This Row],[Junioren]]&gt;0,_xlfn.RANK.EQ(Einzelschützen[[#This Row],[Junioren]],Einzelschützen[[#All],[Junioren]])+ROW(Einzelschützen[[#This Row],[Rang Junioren]])/1000,"")</f>
        <v/>
      </c>
      <c r="X44" t="str">
        <f>IF(Einzelschützen[[#This Row],[Pistole]]&gt;0,_xlfn.RANK.EQ(Einzelschützen[[#This Row],[Pistole]],Einzelschützen[[#All],[Pistole]])+ROW(Einzelschützen[[#This Row],[Rang Pistole]])/1000,"")</f>
        <v/>
      </c>
    </row>
    <row r="45" spans="1:24" x14ac:dyDescent="0.25">
      <c r="A45">
        <f ca="1">MAX(Einzelschützen[[#This Row],[Rang Schüler]:[Rang Pistole]])</f>
        <v>0</v>
      </c>
      <c r="B45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45" s="1" t="s">
        <v>110</v>
      </c>
      <c r="D45" s="1" t="str">
        <f>VLOOKUP(LEFT(Einzelschützen[[#This Row],[Schütze]],1),Klasse,2,FALSE)</f>
        <v>Junioren</v>
      </c>
      <c r="E45" s="1" t="s">
        <v>5</v>
      </c>
      <c r="F45">
        <f t="shared" ca="1" si="2"/>
        <v>0</v>
      </c>
      <c r="G45">
        <f t="shared" ca="1" si="3"/>
        <v>0</v>
      </c>
      <c r="H45">
        <f t="shared" ca="1" si="4"/>
        <v>0</v>
      </c>
      <c r="I45" t="str">
        <f t="shared" ca="1" si="6"/>
        <v/>
      </c>
      <c r="J45">
        <f t="shared" ca="1" si="5"/>
        <v>0</v>
      </c>
      <c r="K45">
        <f t="shared" ca="1" si="7"/>
        <v>0</v>
      </c>
      <c r="L4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5" s="49">
        <f ca="1">_xlfn.NUMBERVALUE(LEFT(Einzelschützen[[#This Row],[Gau]],3))</f>
        <v>0</v>
      </c>
      <c r="N45">
        <f ca="1">COUNTIF(Einzelschützen[[#All],[ID Schütze]],Einzelschützen[[#This Row],[ID Schütze]])</f>
        <v>32</v>
      </c>
      <c r="O4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5">
        <f ca="1">IF(Einzelschützen[[#This Row],[Vorkampf]]="",Einzelschützen[[#This Row],[Rückkampf Schütze]],Einzelschützen[[#This Row],[Vorkampf]]+Einzelschützen[[#This Row],[Rückkampf Schütze]])</f>
        <v>0</v>
      </c>
      <c r="Q45">
        <f>IF(Einzelschützen[[#This Row],[Klasse]]=Einzelschützen[[#Headers],[Schüler]],Einzelschützen[[#This Row],[Gesamt]],0)</f>
        <v>0</v>
      </c>
      <c r="R45">
        <f>IF(Einzelschützen[[#This Row],[Klasse]]=Einzelschützen[[#Headers],[Jugend]],Einzelschützen[[#This Row],[Gesamt]],0)</f>
        <v>0</v>
      </c>
      <c r="S45">
        <f ca="1">IF(Einzelschützen[[#This Row],[Klasse]]=Einzelschützen[[#Headers],[Junioren]],Einzelschützen[[#This Row],[Gesamt]],0)</f>
        <v>0</v>
      </c>
      <c r="T45">
        <f>IF(Einzelschützen[[#This Row],[Klasse]]=Einzelschützen[[#Headers],[Pistole]],Einzelschützen[[#This Row],[Gesamt]],0)</f>
        <v>0</v>
      </c>
      <c r="U45" t="str">
        <f>IF(Einzelschützen[[#This Row],[Schüler]]&gt;0,_xlfn.RANK.EQ(Einzelschützen[[#This Row],[Schüler]],Einzelschützen[[#All],[Schüler]])+ROW(Einzelschützen[[#This Row],[Rang Schüler]])/1000,"")</f>
        <v/>
      </c>
      <c r="V45" t="str">
        <f>IF(Einzelschützen[[#This Row],[Jugend]]&gt;0,_xlfn.RANK.EQ(Einzelschützen[[#This Row],[Jugend]],Einzelschützen[[#All],[Jugend]])+ROW(Einzelschützen[[#This Row],[Rang Jugend]])/1000,"")</f>
        <v/>
      </c>
      <c r="W45" t="str">
        <f ca="1">IF(Einzelschützen[[#This Row],[Junioren]]&gt;0,_xlfn.RANK.EQ(Einzelschützen[[#This Row],[Junioren]],Einzelschützen[[#All],[Junioren]])+ROW(Einzelschützen[[#This Row],[Rang Junioren]])/1000,"")</f>
        <v/>
      </c>
      <c r="X45" t="str">
        <f>IF(Einzelschützen[[#This Row],[Pistole]]&gt;0,_xlfn.RANK.EQ(Einzelschützen[[#This Row],[Pistole]],Einzelschützen[[#All],[Pistole]])+ROW(Einzelschützen[[#This Row],[Rang Pistole]])/1000,"")</f>
        <v/>
      </c>
    </row>
    <row r="46" spans="1:24" x14ac:dyDescent="0.25">
      <c r="A46">
        <f ca="1">MAX(Einzelschützen[[#This Row],[Rang Schüler]:[Rang Pistole]])</f>
        <v>0</v>
      </c>
      <c r="B46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46" s="1" t="s">
        <v>111</v>
      </c>
      <c r="D46" s="1" t="str">
        <f>VLOOKUP(LEFT(Einzelschützen[[#This Row],[Schütze]],1),Klasse,2,FALSE)</f>
        <v>Junioren</v>
      </c>
      <c r="E46" s="1" t="s">
        <v>5</v>
      </c>
      <c r="F46">
        <f t="shared" ca="1" si="2"/>
        <v>0</v>
      </c>
      <c r="G46">
        <f t="shared" ca="1" si="3"/>
        <v>0</v>
      </c>
      <c r="H46">
        <f t="shared" ca="1" si="4"/>
        <v>0</v>
      </c>
      <c r="I46" t="str">
        <f t="shared" ca="1" si="6"/>
        <v/>
      </c>
      <c r="J46">
        <f t="shared" ca="1" si="5"/>
        <v>0</v>
      </c>
      <c r="K46">
        <f t="shared" ca="1" si="7"/>
        <v>0</v>
      </c>
      <c r="L4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6" s="49">
        <f ca="1">_xlfn.NUMBERVALUE(LEFT(Einzelschützen[[#This Row],[Gau]],3))</f>
        <v>0</v>
      </c>
      <c r="N46">
        <f ca="1">COUNTIF(Einzelschützen[[#All],[ID Schütze]],Einzelschützen[[#This Row],[ID Schütze]])</f>
        <v>32</v>
      </c>
      <c r="O4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6">
        <f ca="1">IF(Einzelschützen[[#This Row],[Vorkampf]]="",Einzelschützen[[#This Row],[Rückkampf Schütze]],Einzelschützen[[#This Row],[Vorkampf]]+Einzelschützen[[#This Row],[Rückkampf Schütze]])</f>
        <v>0</v>
      </c>
      <c r="Q46">
        <f>IF(Einzelschützen[[#This Row],[Klasse]]=Einzelschützen[[#Headers],[Schüler]],Einzelschützen[[#This Row],[Gesamt]],0)</f>
        <v>0</v>
      </c>
      <c r="R46">
        <f>IF(Einzelschützen[[#This Row],[Klasse]]=Einzelschützen[[#Headers],[Jugend]],Einzelschützen[[#This Row],[Gesamt]],0)</f>
        <v>0</v>
      </c>
      <c r="S46">
        <f ca="1">IF(Einzelschützen[[#This Row],[Klasse]]=Einzelschützen[[#Headers],[Junioren]],Einzelschützen[[#This Row],[Gesamt]],0)</f>
        <v>0</v>
      </c>
      <c r="T46">
        <f>IF(Einzelschützen[[#This Row],[Klasse]]=Einzelschützen[[#Headers],[Pistole]],Einzelschützen[[#This Row],[Gesamt]],0)</f>
        <v>0</v>
      </c>
      <c r="U46" t="str">
        <f>IF(Einzelschützen[[#This Row],[Schüler]]&gt;0,_xlfn.RANK.EQ(Einzelschützen[[#This Row],[Schüler]],Einzelschützen[[#All],[Schüler]])+ROW(Einzelschützen[[#This Row],[Rang Schüler]])/1000,"")</f>
        <v/>
      </c>
      <c r="V46" t="str">
        <f>IF(Einzelschützen[[#This Row],[Jugend]]&gt;0,_xlfn.RANK.EQ(Einzelschützen[[#This Row],[Jugend]],Einzelschützen[[#All],[Jugend]])+ROW(Einzelschützen[[#This Row],[Rang Jugend]])/1000,"")</f>
        <v/>
      </c>
      <c r="W46" t="str">
        <f ca="1">IF(Einzelschützen[[#This Row],[Junioren]]&gt;0,_xlfn.RANK.EQ(Einzelschützen[[#This Row],[Junioren]],Einzelschützen[[#All],[Junioren]])+ROW(Einzelschützen[[#This Row],[Rang Junioren]])/1000,"")</f>
        <v/>
      </c>
      <c r="X46" t="str">
        <f>IF(Einzelschützen[[#This Row],[Pistole]]&gt;0,_xlfn.RANK.EQ(Einzelschützen[[#This Row],[Pistole]],Einzelschützen[[#All],[Pistole]])+ROW(Einzelschützen[[#This Row],[Rang Pistole]])/1000,"")</f>
        <v/>
      </c>
    </row>
    <row r="47" spans="1:24" x14ac:dyDescent="0.25">
      <c r="A47">
        <f ca="1">MAX(Einzelschützen[[#This Row],[Rang Schüler]:[Rang Pistole]])</f>
        <v>0</v>
      </c>
      <c r="B47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47" s="1" t="s">
        <v>112</v>
      </c>
      <c r="D47" s="1" t="str">
        <f>VLOOKUP(LEFT(Einzelschützen[[#This Row],[Schütze]],1),Klasse,2,FALSE)</f>
        <v>Junioren</v>
      </c>
      <c r="E47" s="1" t="s">
        <v>5</v>
      </c>
      <c r="F47">
        <f t="shared" ca="1" si="2"/>
        <v>0</v>
      </c>
      <c r="G47">
        <f t="shared" ca="1" si="3"/>
        <v>0</v>
      </c>
      <c r="H47">
        <f t="shared" ca="1" si="4"/>
        <v>0</v>
      </c>
      <c r="I47" t="str">
        <f t="shared" ca="1" si="6"/>
        <v/>
      </c>
      <c r="J47">
        <f t="shared" ca="1" si="5"/>
        <v>0</v>
      </c>
      <c r="K47">
        <f t="shared" ca="1" si="7"/>
        <v>0</v>
      </c>
      <c r="L4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7" s="49">
        <f ca="1">_xlfn.NUMBERVALUE(LEFT(Einzelschützen[[#This Row],[Gau]],3))</f>
        <v>0</v>
      </c>
      <c r="N47">
        <f ca="1">COUNTIF(Einzelschützen[[#All],[ID Schütze]],Einzelschützen[[#This Row],[ID Schütze]])</f>
        <v>32</v>
      </c>
      <c r="O4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7">
        <f ca="1">IF(Einzelschützen[[#This Row],[Vorkampf]]="",Einzelschützen[[#This Row],[Rückkampf Schütze]],Einzelschützen[[#This Row],[Vorkampf]]+Einzelschützen[[#This Row],[Rückkampf Schütze]])</f>
        <v>0</v>
      </c>
      <c r="Q47">
        <f>IF(Einzelschützen[[#This Row],[Klasse]]=Einzelschützen[[#Headers],[Schüler]],Einzelschützen[[#This Row],[Gesamt]],0)</f>
        <v>0</v>
      </c>
      <c r="R47">
        <f>IF(Einzelschützen[[#This Row],[Klasse]]=Einzelschützen[[#Headers],[Jugend]],Einzelschützen[[#This Row],[Gesamt]],0)</f>
        <v>0</v>
      </c>
      <c r="S47">
        <f ca="1">IF(Einzelschützen[[#This Row],[Klasse]]=Einzelschützen[[#Headers],[Junioren]],Einzelschützen[[#This Row],[Gesamt]],0)</f>
        <v>0</v>
      </c>
      <c r="T47">
        <f>IF(Einzelschützen[[#This Row],[Klasse]]=Einzelschützen[[#Headers],[Pistole]],Einzelschützen[[#This Row],[Gesamt]],0)</f>
        <v>0</v>
      </c>
      <c r="U47" t="str">
        <f>IF(Einzelschützen[[#This Row],[Schüler]]&gt;0,_xlfn.RANK.EQ(Einzelschützen[[#This Row],[Schüler]],Einzelschützen[[#All],[Schüler]])+ROW(Einzelschützen[[#This Row],[Rang Schüler]])/1000,"")</f>
        <v/>
      </c>
      <c r="V47" t="str">
        <f>IF(Einzelschützen[[#This Row],[Jugend]]&gt;0,_xlfn.RANK.EQ(Einzelschützen[[#This Row],[Jugend]],Einzelschützen[[#All],[Jugend]])+ROW(Einzelschützen[[#This Row],[Rang Jugend]])/1000,"")</f>
        <v/>
      </c>
      <c r="W47" t="str">
        <f ca="1">IF(Einzelschützen[[#This Row],[Junioren]]&gt;0,_xlfn.RANK.EQ(Einzelschützen[[#This Row],[Junioren]],Einzelschützen[[#All],[Junioren]])+ROW(Einzelschützen[[#This Row],[Rang Junioren]])/1000,"")</f>
        <v/>
      </c>
      <c r="X47" t="str">
        <f>IF(Einzelschützen[[#This Row],[Pistole]]&gt;0,_xlfn.RANK.EQ(Einzelschützen[[#This Row],[Pistole]],Einzelschützen[[#All],[Pistole]])+ROW(Einzelschützen[[#This Row],[Rang Pistole]])/1000,"")</f>
        <v/>
      </c>
    </row>
    <row r="48" spans="1:24" x14ac:dyDescent="0.25">
      <c r="A48">
        <f ca="1">MAX(Einzelschützen[[#This Row],[Rang Schüler]:[Rang Pistole]])</f>
        <v>0</v>
      </c>
      <c r="B48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48" s="1" t="s">
        <v>113</v>
      </c>
      <c r="D48" s="1" t="str">
        <f>VLOOKUP(LEFT(Einzelschützen[[#This Row],[Schütze]],1),Klasse,2,FALSE)</f>
        <v>Junioren</v>
      </c>
      <c r="E48" s="1" t="s">
        <v>5</v>
      </c>
      <c r="F48">
        <f t="shared" ca="1" si="2"/>
        <v>0</v>
      </c>
      <c r="G48">
        <f t="shared" ca="1" si="3"/>
        <v>0</v>
      </c>
      <c r="H48">
        <f t="shared" ca="1" si="4"/>
        <v>0</v>
      </c>
      <c r="I48" t="str">
        <f t="shared" ca="1" si="6"/>
        <v/>
      </c>
      <c r="J48">
        <f t="shared" ca="1" si="5"/>
        <v>0</v>
      </c>
      <c r="K48">
        <f t="shared" ca="1" si="7"/>
        <v>0</v>
      </c>
      <c r="L4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8" s="49">
        <f ca="1">_xlfn.NUMBERVALUE(LEFT(Einzelschützen[[#This Row],[Gau]],3))</f>
        <v>0</v>
      </c>
      <c r="N48">
        <f ca="1">COUNTIF(Einzelschützen[[#All],[ID Schütze]],Einzelschützen[[#This Row],[ID Schütze]])</f>
        <v>32</v>
      </c>
      <c r="O4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8">
        <f ca="1">IF(Einzelschützen[[#This Row],[Vorkampf]]="",Einzelschützen[[#This Row],[Rückkampf Schütze]],Einzelschützen[[#This Row],[Vorkampf]]+Einzelschützen[[#This Row],[Rückkampf Schütze]])</f>
        <v>0</v>
      </c>
      <c r="Q48">
        <f>IF(Einzelschützen[[#This Row],[Klasse]]=Einzelschützen[[#Headers],[Schüler]],Einzelschützen[[#This Row],[Gesamt]],0)</f>
        <v>0</v>
      </c>
      <c r="R48">
        <f>IF(Einzelschützen[[#This Row],[Klasse]]=Einzelschützen[[#Headers],[Jugend]],Einzelschützen[[#This Row],[Gesamt]],0)</f>
        <v>0</v>
      </c>
      <c r="S48">
        <f ca="1">IF(Einzelschützen[[#This Row],[Klasse]]=Einzelschützen[[#Headers],[Junioren]],Einzelschützen[[#This Row],[Gesamt]],0)</f>
        <v>0</v>
      </c>
      <c r="T48">
        <f>IF(Einzelschützen[[#This Row],[Klasse]]=Einzelschützen[[#Headers],[Pistole]],Einzelschützen[[#This Row],[Gesamt]],0)</f>
        <v>0</v>
      </c>
      <c r="U48" t="str">
        <f>IF(Einzelschützen[[#This Row],[Schüler]]&gt;0,_xlfn.RANK.EQ(Einzelschützen[[#This Row],[Schüler]],Einzelschützen[[#All],[Schüler]])+ROW(Einzelschützen[[#This Row],[Rang Schüler]])/1000,"")</f>
        <v/>
      </c>
      <c r="V48" t="str">
        <f>IF(Einzelschützen[[#This Row],[Jugend]]&gt;0,_xlfn.RANK.EQ(Einzelschützen[[#This Row],[Jugend]],Einzelschützen[[#All],[Jugend]])+ROW(Einzelschützen[[#This Row],[Rang Jugend]])/1000,"")</f>
        <v/>
      </c>
      <c r="W48" t="str">
        <f ca="1">IF(Einzelschützen[[#This Row],[Junioren]]&gt;0,_xlfn.RANK.EQ(Einzelschützen[[#This Row],[Junioren]],Einzelschützen[[#All],[Junioren]])+ROW(Einzelschützen[[#This Row],[Rang Junioren]])/1000,"")</f>
        <v/>
      </c>
      <c r="X48" t="str">
        <f>IF(Einzelschützen[[#This Row],[Pistole]]&gt;0,_xlfn.RANK.EQ(Einzelschützen[[#This Row],[Pistole]],Einzelschützen[[#All],[Pistole]])+ROW(Einzelschützen[[#This Row],[Rang Pistole]])/1000,"")</f>
        <v/>
      </c>
    </row>
    <row r="49" spans="1:24" x14ac:dyDescent="0.25">
      <c r="A49">
        <f ca="1">MAX(Einzelschützen[[#This Row],[Rang Schüler]:[Rang Pistole]])</f>
        <v>0</v>
      </c>
      <c r="B49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49" s="1" t="s">
        <v>114</v>
      </c>
      <c r="D49" s="1" t="str">
        <f>VLOOKUP(LEFT(Einzelschützen[[#This Row],[Schütze]],1),Klasse,2,FALSE)</f>
        <v>Junioren</v>
      </c>
      <c r="E49" s="1" t="s">
        <v>5</v>
      </c>
      <c r="F49">
        <f t="shared" ca="1" si="2"/>
        <v>0</v>
      </c>
      <c r="G49">
        <f t="shared" ca="1" si="3"/>
        <v>0</v>
      </c>
      <c r="H49">
        <f t="shared" ca="1" si="4"/>
        <v>0</v>
      </c>
      <c r="I49" t="str">
        <f t="shared" ca="1" si="6"/>
        <v/>
      </c>
      <c r="J49">
        <f t="shared" ca="1" si="5"/>
        <v>0</v>
      </c>
      <c r="K49">
        <f t="shared" ca="1" si="7"/>
        <v>0</v>
      </c>
      <c r="L4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49" s="49">
        <f ca="1">_xlfn.NUMBERVALUE(LEFT(Einzelschützen[[#This Row],[Gau]],3))</f>
        <v>0</v>
      </c>
      <c r="N49">
        <f ca="1">COUNTIF(Einzelschützen[[#All],[ID Schütze]],Einzelschützen[[#This Row],[ID Schütze]])</f>
        <v>32</v>
      </c>
      <c r="O4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9">
        <f ca="1">IF(Einzelschützen[[#This Row],[Vorkampf]]="",Einzelschützen[[#This Row],[Rückkampf Schütze]],Einzelschützen[[#This Row],[Vorkampf]]+Einzelschützen[[#This Row],[Rückkampf Schütze]])</f>
        <v>0</v>
      </c>
      <c r="Q49">
        <f>IF(Einzelschützen[[#This Row],[Klasse]]=Einzelschützen[[#Headers],[Schüler]],Einzelschützen[[#This Row],[Gesamt]],0)</f>
        <v>0</v>
      </c>
      <c r="R49">
        <f>IF(Einzelschützen[[#This Row],[Klasse]]=Einzelschützen[[#Headers],[Jugend]],Einzelschützen[[#This Row],[Gesamt]],0)</f>
        <v>0</v>
      </c>
      <c r="S49">
        <f ca="1">IF(Einzelschützen[[#This Row],[Klasse]]=Einzelschützen[[#Headers],[Junioren]],Einzelschützen[[#This Row],[Gesamt]],0)</f>
        <v>0</v>
      </c>
      <c r="T49">
        <f>IF(Einzelschützen[[#This Row],[Klasse]]=Einzelschützen[[#Headers],[Pistole]],Einzelschützen[[#This Row],[Gesamt]],0)</f>
        <v>0</v>
      </c>
      <c r="U49" t="str">
        <f>IF(Einzelschützen[[#This Row],[Schüler]]&gt;0,_xlfn.RANK.EQ(Einzelschützen[[#This Row],[Schüler]],Einzelschützen[[#All],[Schüler]])+ROW(Einzelschützen[[#This Row],[Rang Schüler]])/1000,"")</f>
        <v/>
      </c>
      <c r="V49" t="str">
        <f>IF(Einzelschützen[[#This Row],[Jugend]]&gt;0,_xlfn.RANK.EQ(Einzelschützen[[#This Row],[Jugend]],Einzelschützen[[#All],[Jugend]])+ROW(Einzelschützen[[#This Row],[Rang Jugend]])/1000,"")</f>
        <v/>
      </c>
      <c r="W49" t="str">
        <f ca="1">IF(Einzelschützen[[#This Row],[Junioren]]&gt;0,_xlfn.RANK.EQ(Einzelschützen[[#This Row],[Junioren]],Einzelschützen[[#All],[Junioren]])+ROW(Einzelschützen[[#This Row],[Rang Junioren]])/1000,"")</f>
        <v/>
      </c>
      <c r="X49" t="str">
        <f>IF(Einzelschützen[[#This Row],[Pistole]]&gt;0,_xlfn.RANK.EQ(Einzelschützen[[#This Row],[Pistole]],Einzelschützen[[#All],[Pistole]])+ROW(Einzelschützen[[#This Row],[Rang Pistole]])/1000,"")</f>
        <v/>
      </c>
    </row>
    <row r="50" spans="1:24" x14ac:dyDescent="0.25">
      <c r="A50">
        <f ca="1">MAX(Einzelschützen[[#This Row],[Rang Schüler]:[Rang Pistole]])</f>
        <v>0</v>
      </c>
      <c r="B50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0" s="1" t="s">
        <v>115</v>
      </c>
      <c r="D50" s="1" t="str">
        <f>VLOOKUP(LEFT(Einzelschützen[[#This Row],[Schütze]],1),Klasse,2,FALSE)</f>
        <v>Pistole</v>
      </c>
      <c r="E50" s="1" t="s">
        <v>4</v>
      </c>
      <c r="F50">
        <f t="shared" ca="1" si="2"/>
        <v>0</v>
      </c>
      <c r="G50">
        <f t="shared" ca="1" si="3"/>
        <v>0</v>
      </c>
      <c r="H50">
        <f t="shared" ca="1" si="4"/>
        <v>0</v>
      </c>
      <c r="I50">
        <f t="shared" ca="1" si="6"/>
        <v>0</v>
      </c>
      <c r="J50">
        <f t="shared" ca="1" si="5"/>
        <v>0</v>
      </c>
      <c r="K50">
        <f t="shared" ca="1" si="7"/>
        <v>0</v>
      </c>
      <c r="L5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0" s="49">
        <f ca="1">_xlfn.NUMBERVALUE(LEFT(Einzelschützen[[#This Row],[Gau]],3))</f>
        <v>0</v>
      </c>
      <c r="N50">
        <f ca="1">COUNTIF(Einzelschützen[[#All],[ID Schütze]],Einzelschützen[[#This Row],[ID Schütze]])</f>
        <v>24</v>
      </c>
      <c r="O5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0">
        <f ca="1">IF(Einzelschützen[[#This Row],[Vorkampf]]="",Einzelschützen[[#This Row],[Rückkampf Schütze]],Einzelschützen[[#This Row],[Vorkampf]]+Einzelschützen[[#This Row],[Rückkampf Schütze]])</f>
        <v>0</v>
      </c>
      <c r="Q50">
        <f>IF(Einzelschützen[[#This Row],[Klasse]]=Einzelschützen[[#Headers],[Schüler]],Einzelschützen[[#This Row],[Gesamt]],0)</f>
        <v>0</v>
      </c>
      <c r="R50">
        <f>IF(Einzelschützen[[#This Row],[Klasse]]=Einzelschützen[[#Headers],[Jugend]],Einzelschützen[[#This Row],[Gesamt]],0)</f>
        <v>0</v>
      </c>
      <c r="S50">
        <f>IF(Einzelschützen[[#This Row],[Klasse]]=Einzelschützen[[#Headers],[Junioren]],Einzelschützen[[#This Row],[Gesamt]],0)</f>
        <v>0</v>
      </c>
      <c r="T50">
        <f ca="1">IF(Einzelschützen[[#This Row],[Klasse]]=Einzelschützen[[#Headers],[Pistole]],Einzelschützen[[#This Row],[Gesamt]],0)</f>
        <v>0</v>
      </c>
      <c r="U50" t="str">
        <f>IF(Einzelschützen[[#This Row],[Schüler]]&gt;0,_xlfn.RANK.EQ(Einzelschützen[[#This Row],[Schüler]],Einzelschützen[[#All],[Schüler]])+ROW(Einzelschützen[[#This Row],[Rang Schüler]])/1000,"")</f>
        <v/>
      </c>
      <c r="V50" t="str">
        <f>IF(Einzelschützen[[#This Row],[Jugend]]&gt;0,_xlfn.RANK.EQ(Einzelschützen[[#This Row],[Jugend]],Einzelschützen[[#All],[Jugend]])+ROW(Einzelschützen[[#This Row],[Rang Jugend]])/1000,"")</f>
        <v/>
      </c>
      <c r="W50" t="str">
        <f>IF(Einzelschützen[[#This Row],[Junioren]]&gt;0,_xlfn.RANK.EQ(Einzelschützen[[#This Row],[Junioren]],Einzelschützen[[#All],[Junioren]])+ROW(Einzelschützen[[#This Row],[Rang Junioren]])/1000,"")</f>
        <v/>
      </c>
      <c r="X50" t="str">
        <f ca="1">IF(Einzelschützen[[#This Row],[Pistole]]&gt;0,_xlfn.RANK.EQ(Einzelschützen[[#This Row],[Pistole]],Einzelschützen[[#All],[Pistole]])+ROW(Einzelschützen[[#This Row],[Rang Pistole]])/1000,"")</f>
        <v/>
      </c>
    </row>
    <row r="51" spans="1:24" x14ac:dyDescent="0.25">
      <c r="A51">
        <f ca="1">MAX(Einzelschützen[[#This Row],[Rang Schüler]:[Rang Pistole]])</f>
        <v>0</v>
      </c>
      <c r="B51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1" s="1" t="s">
        <v>117</v>
      </c>
      <c r="D51" s="1" t="str">
        <f>VLOOKUP(LEFT(Einzelschützen[[#This Row],[Schütze]],1),Klasse,2,FALSE)</f>
        <v>Pistole</v>
      </c>
      <c r="E51" s="1" t="s">
        <v>4</v>
      </c>
      <c r="F51">
        <f t="shared" ca="1" si="2"/>
        <v>0</v>
      </c>
      <c r="G51">
        <f t="shared" ca="1" si="3"/>
        <v>0</v>
      </c>
      <c r="H51">
        <f t="shared" ca="1" si="4"/>
        <v>0</v>
      </c>
      <c r="I51">
        <f t="shared" ca="1" si="6"/>
        <v>0</v>
      </c>
      <c r="J51">
        <f t="shared" ca="1" si="5"/>
        <v>0</v>
      </c>
      <c r="K51">
        <f t="shared" ca="1" si="7"/>
        <v>0</v>
      </c>
      <c r="L5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1" s="49">
        <f ca="1">_xlfn.NUMBERVALUE(LEFT(Einzelschützen[[#This Row],[Gau]],3))</f>
        <v>0</v>
      </c>
      <c r="N51">
        <f ca="1">COUNTIF(Einzelschützen[[#All],[ID Schütze]],Einzelschützen[[#This Row],[ID Schütze]])</f>
        <v>24</v>
      </c>
      <c r="O5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1">
        <f ca="1">IF(Einzelschützen[[#This Row],[Vorkampf]]="",Einzelschützen[[#This Row],[Rückkampf Schütze]],Einzelschützen[[#This Row],[Vorkampf]]+Einzelschützen[[#This Row],[Rückkampf Schütze]])</f>
        <v>0</v>
      </c>
      <c r="Q51">
        <f>IF(Einzelschützen[[#This Row],[Klasse]]=Einzelschützen[[#Headers],[Schüler]],Einzelschützen[[#This Row],[Gesamt]],0)</f>
        <v>0</v>
      </c>
      <c r="R51">
        <f>IF(Einzelschützen[[#This Row],[Klasse]]=Einzelschützen[[#Headers],[Jugend]],Einzelschützen[[#This Row],[Gesamt]],0)</f>
        <v>0</v>
      </c>
      <c r="S51">
        <f>IF(Einzelschützen[[#This Row],[Klasse]]=Einzelschützen[[#Headers],[Junioren]],Einzelschützen[[#This Row],[Gesamt]],0)</f>
        <v>0</v>
      </c>
      <c r="T51">
        <f ca="1">IF(Einzelschützen[[#This Row],[Klasse]]=Einzelschützen[[#Headers],[Pistole]],Einzelschützen[[#This Row],[Gesamt]],0)</f>
        <v>0</v>
      </c>
      <c r="U51" t="str">
        <f>IF(Einzelschützen[[#This Row],[Schüler]]&gt;0,_xlfn.RANK.EQ(Einzelschützen[[#This Row],[Schüler]],Einzelschützen[[#All],[Schüler]])+ROW(Einzelschützen[[#This Row],[Rang Schüler]])/1000,"")</f>
        <v/>
      </c>
      <c r="V51" t="str">
        <f>IF(Einzelschützen[[#This Row],[Jugend]]&gt;0,_xlfn.RANK.EQ(Einzelschützen[[#This Row],[Jugend]],Einzelschützen[[#All],[Jugend]])+ROW(Einzelschützen[[#This Row],[Rang Jugend]])/1000,"")</f>
        <v/>
      </c>
      <c r="W51" t="str">
        <f>IF(Einzelschützen[[#This Row],[Junioren]]&gt;0,_xlfn.RANK.EQ(Einzelschützen[[#This Row],[Junioren]],Einzelschützen[[#All],[Junioren]])+ROW(Einzelschützen[[#This Row],[Rang Junioren]])/1000,"")</f>
        <v/>
      </c>
      <c r="X51" t="str">
        <f ca="1">IF(Einzelschützen[[#This Row],[Pistole]]&gt;0,_xlfn.RANK.EQ(Einzelschützen[[#This Row],[Pistole]],Einzelschützen[[#All],[Pistole]])+ROW(Einzelschützen[[#This Row],[Rang Pistole]])/1000,"")</f>
        <v/>
      </c>
    </row>
    <row r="52" spans="1:24" x14ac:dyDescent="0.25">
      <c r="A52">
        <f ca="1">MAX(Einzelschützen[[#This Row],[Rang Schüler]:[Rang Pistole]])</f>
        <v>0</v>
      </c>
      <c r="B52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2" s="1" t="s">
        <v>118</v>
      </c>
      <c r="D52" s="1" t="str">
        <f>VLOOKUP(LEFT(Einzelschützen[[#This Row],[Schütze]],1),Klasse,2,FALSE)</f>
        <v>Pistole</v>
      </c>
      <c r="E52" s="1" t="s">
        <v>4</v>
      </c>
      <c r="F52">
        <f t="shared" ca="1" si="2"/>
        <v>0</v>
      </c>
      <c r="G52">
        <f t="shared" ca="1" si="3"/>
        <v>0</v>
      </c>
      <c r="H52">
        <f t="shared" ca="1" si="4"/>
        <v>0</v>
      </c>
      <c r="I52">
        <f t="shared" ca="1" si="6"/>
        <v>0</v>
      </c>
      <c r="J52">
        <f t="shared" ca="1" si="5"/>
        <v>0</v>
      </c>
      <c r="K52">
        <f t="shared" ca="1" si="7"/>
        <v>0</v>
      </c>
      <c r="L5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2" s="49">
        <f ca="1">_xlfn.NUMBERVALUE(LEFT(Einzelschützen[[#This Row],[Gau]],3))</f>
        <v>0</v>
      </c>
      <c r="N52">
        <f ca="1">COUNTIF(Einzelschützen[[#All],[ID Schütze]],Einzelschützen[[#This Row],[ID Schütze]])</f>
        <v>24</v>
      </c>
      <c r="O5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2">
        <f ca="1">IF(Einzelschützen[[#This Row],[Vorkampf]]="",Einzelschützen[[#This Row],[Rückkampf Schütze]],Einzelschützen[[#This Row],[Vorkampf]]+Einzelschützen[[#This Row],[Rückkampf Schütze]])</f>
        <v>0</v>
      </c>
      <c r="Q52">
        <f>IF(Einzelschützen[[#This Row],[Klasse]]=Einzelschützen[[#Headers],[Schüler]],Einzelschützen[[#This Row],[Gesamt]],0)</f>
        <v>0</v>
      </c>
      <c r="R52">
        <f>IF(Einzelschützen[[#This Row],[Klasse]]=Einzelschützen[[#Headers],[Jugend]],Einzelschützen[[#This Row],[Gesamt]],0)</f>
        <v>0</v>
      </c>
      <c r="S52">
        <f>IF(Einzelschützen[[#This Row],[Klasse]]=Einzelschützen[[#Headers],[Junioren]],Einzelschützen[[#This Row],[Gesamt]],0)</f>
        <v>0</v>
      </c>
      <c r="T52">
        <f ca="1">IF(Einzelschützen[[#This Row],[Klasse]]=Einzelschützen[[#Headers],[Pistole]],Einzelschützen[[#This Row],[Gesamt]],0)</f>
        <v>0</v>
      </c>
      <c r="U52" t="str">
        <f>IF(Einzelschützen[[#This Row],[Schüler]]&gt;0,_xlfn.RANK.EQ(Einzelschützen[[#This Row],[Schüler]],Einzelschützen[[#All],[Schüler]])+ROW(Einzelschützen[[#This Row],[Rang Schüler]])/1000,"")</f>
        <v/>
      </c>
      <c r="V52" t="str">
        <f>IF(Einzelschützen[[#This Row],[Jugend]]&gt;0,_xlfn.RANK.EQ(Einzelschützen[[#This Row],[Jugend]],Einzelschützen[[#All],[Jugend]])+ROW(Einzelschützen[[#This Row],[Rang Jugend]])/1000,"")</f>
        <v/>
      </c>
      <c r="W52" t="str">
        <f>IF(Einzelschützen[[#This Row],[Junioren]]&gt;0,_xlfn.RANK.EQ(Einzelschützen[[#This Row],[Junioren]],Einzelschützen[[#All],[Junioren]])+ROW(Einzelschützen[[#This Row],[Rang Junioren]])/1000,"")</f>
        <v/>
      </c>
      <c r="X52" t="str">
        <f ca="1">IF(Einzelschützen[[#This Row],[Pistole]]&gt;0,_xlfn.RANK.EQ(Einzelschützen[[#This Row],[Pistole]],Einzelschützen[[#All],[Pistole]])+ROW(Einzelschützen[[#This Row],[Rang Pistole]])/1000,"")</f>
        <v/>
      </c>
    </row>
    <row r="53" spans="1:24" x14ac:dyDescent="0.25">
      <c r="A53">
        <f ca="1">MAX(Einzelschützen[[#This Row],[Rang Schüler]:[Rang Pistole]])</f>
        <v>0</v>
      </c>
      <c r="B53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3" s="1" t="s">
        <v>119</v>
      </c>
      <c r="D53" s="1" t="str">
        <f>VLOOKUP(LEFT(Einzelschützen[[#This Row],[Schütze]],1),Klasse,2,FALSE)</f>
        <v>Pistole</v>
      </c>
      <c r="E53" s="1" t="s">
        <v>4</v>
      </c>
      <c r="F53">
        <f t="shared" ca="1" si="2"/>
        <v>0</v>
      </c>
      <c r="G53">
        <f t="shared" ca="1" si="3"/>
        <v>0</v>
      </c>
      <c r="H53">
        <f t="shared" ca="1" si="4"/>
        <v>0</v>
      </c>
      <c r="I53">
        <f t="shared" ca="1" si="6"/>
        <v>0</v>
      </c>
      <c r="J53">
        <f t="shared" ca="1" si="5"/>
        <v>0</v>
      </c>
      <c r="K53">
        <f t="shared" ca="1" si="7"/>
        <v>0</v>
      </c>
      <c r="L5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3" s="49">
        <f ca="1">_xlfn.NUMBERVALUE(LEFT(Einzelschützen[[#This Row],[Gau]],3))</f>
        <v>0</v>
      </c>
      <c r="N53">
        <f ca="1">COUNTIF(Einzelschützen[[#All],[ID Schütze]],Einzelschützen[[#This Row],[ID Schütze]])</f>
        <v>24</v>
      </c>
      <c r="O5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3">
        <f ca="1">IF(Einzelschützen[[#This Row],[Vorkampf]]="",Einzelschützen[[#This Row],[Rückkampf Schütze]],Einzelschützen[[#This Row],[Vorkampf]]+Einzelschützen[[#This Row],[Rückkampf Schütze]])</f>
        <v>0</v>
      </c>
      <c r="Q53">
        <f>IF(Einzelschützen[[#This Row],[Klasse]]=Einzelschützen[[#Headers],[Schüler]],Einzelschützen[[#This Row],[Gesamt]],0)</f>
        <v>0</v>
      </c>
      <c r="R53">
        <f>IF(Einzelschützen[[#This Row],[Klasse]]=Einzelschützen[[#Headers],[Jugend]],Einzelschützen[[#This Row],[Gesamt]],0)</f>
        <v>0</v>
      </c>
      <c r="S53">
        <f>IF(Einzelschützen[[#This Row],[Klasse]]=Einzelschützen[[#Headers],[Junioren]],Einzelschützen[[#This Row],[Gesamt]],0)</f>
        <v>0</v>
      </c>
      <c r="T53">
        <f ca="1">IF(Einzelschützen[[#This Row],[Klasse]]=Einzelschützen[[#Headers],[Pistole]],Einzelschützen[[#This Row],[Gesamt]],0)</f>
        <v>0</v>
      </c>
      <c r="U53" t="str">
        <f>IF(Einzelschützen[[#This Row],[Schüler]]&gt;0,_xlfn.RANK.EQ(Einzelschützen[[#This Row],[Schüler]],Einzelschützen[[#All],[Schüler]])+ROW(Einzelschützen[[#This Row],[Rang Schüler]])/1000,"")</f>
        <v/>
      </c>
      <c r="V53" t="str">
        <f>IF(Einzelschützen[[#This Row],[Jugend]]&gt;0,_xlfn.RANK.EQ(Einzelschützen[[#This Row],[Jugend]],Einzelschützen[[#All],[Jugend]])+ROW(Einzelschützen[[#This Row],[Rang Jugend]])/1000,"")</f>
        <v/>
      </c>
      <c r="W53" t="str">
        <f>IF(Einzelschützen[[#This Row],[Junioren]]&gt;0,_xlfn.RANK.EQ(Einzelschützen[[#This Row],[Junioren]],Einzelschützen[[#All],[Junioren]])+ROW(Einzelschützen[[#This Row],[Rang Junioren]])/1000,"")</f>
        <v/>
      </c>
      <c r="X53" t="str">
        <f ca="1">IF(Einzelschützen[[#This Row],[Pistole]]&gt;0,_xlfn.RANK.EQ(Einzelschützen[[#This Row],[Pistole]],Einzelschützen[[#All],[Pistole]])+ROW(Einzelschützen[[#This Row],[Rang Pistole]])/1000,"")</f>
        <v/>
      </c>
    </row>
    <row r="54" spans="1:24" x14ac:dyDescent="0.25">
      <c r="A54">
        <f ca="1">MAX(Einzelschützen[[#This Row],[Rang Schüler]:[Rang Pistole]])</f>
        <v>0</v>
      </c>
      <c r="B54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4" s="1" t="s">
        <v>120</v>
      </c>
      <c r="D54" s="1" t="str">
        <f>VLOOKUP(LEFT(Einzelschützen[[#This Row],[Schütze]],1),Klasse,2,FALSE)</f>
        <v>Pistole</v>
      </c>
      <c r="E54" s="1" t="s">
        <v>4</v>
      </c>
      <c r="F54">
        <f t="shared" ca="1" si="2"/>
        <v>0</v>
      </c>
      <c r="G54">
        <f t="shared" ca="1" si="3"/>
        <v>0</v>
      </c>
      <c r="H54">
        <f t="shared" ca="1" si="4"/>
        <v>0</v>
      </c>
      <c r="I54">
        <f t="shared" ca="1" si="6"/>
        <v>0</v>
      </c>
      <c r="J54">
        <f t="shared" ca="1" si="5"/>
        <v>0</v>
      </c>
      <c r="K54">
        <f t="shared" ca="1" si="7"/>
        <v>0</v>
      </c>
      <c r="L5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4" s="49">
        <f ca="1">_xlfn.NUMBERVALUE(LEFT(Einzelschützen[[#This Row],[Gau]],3))</f>
        <v>0</v>
      </c>
      <c r="N54">
        <f ca="1">COUNTIF(Einzelschützen[[#All],[ID Schütze]],Einzelschützen[[#This Row],[ID Schütze]])</f>
        <v>24</v>
      </c>
      <c r="O5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4">
        <f ca="1">IF(Einzelschützen[[#This Row],[Vorkampf]]="",Einzelschützen[[#This Row],[Rückkampf Schütze]],Einzelschützen[[#This Row],[Vorkampf]]+Einzelschützen[[#This Row],[Rückkampf Schütze]])</f>
        <v>0</v>
      </c>
      <c r="Q54">
        <f>IF(Einzelschützen[[#This Row],[Klasse]]=Einzelschützen[[#Headers],[Schüler]],Einzelschützen[[#This Row],[Gesamt]],0)</f>
        <v>0</v>
      </c>
      <c r="R54">
        <f>IF(Einzelschützen[[#This Row],[Klasse]]=Einzelschützen[[#Headers],[Jugend]],Einzelschützen[[#This Row],[Gesamt]],0)</f>
        <v>0</v>
      </c>
      <c r="S54">
        <f>IF(Einzelschützen[[#This Row],[Klasse]]=Einzelschützen[[#Headers],[Junioren]],Einzelschützen[[#This Row],[Gesamt]],0)</f>
        <v>0</v>
      </c>
      <c r="T54">
        <f ca="1">IF(Einzelschützen[[#This Row],[Klasse]]=Einzelschützen[[#Headers],[Pistole]],Einzelschützen[[#This Row],[Gesamt]],0)</f>
        <v>0</v>
      </c>
      <c r="U54" t="str">
        <f>IF(Einzelschützen[[#This Row],[Schüler]]&gt;0,_xlfn.RANK.EQ(Einzelschützen[[#This Row],[Schüler]],Einzelschützen[[#All],[Schüler]])+ROW(Einzelschützen[[#This Row],[Rang Schüler]])/1000,"")</f>
        <v/>
      </c>
      <c r="V54" t="str">
        <f>IF(Einzelschützen[[#This Row],[Jugend]]&gt;0,_xlfn.RANK.EQ(Einzelschützen[[#This Row],[Jugend]],Einzelschützen[[#All],[Jugend]])+ROW(Einzelschützen[[#This Row],[Rang Jugend]])/1000,"")</f>
        <v/>
      </c>
      <c r="W54" t="str">
        <f>IF(Einzelschützen[[#This Row],[Junioren]]&gt;0,_xlfn.RANK.EQ(Einzelschützen[[#This Row],[Junioren]],Einzelschützen[[#All],[Junioren]])+ROW(Einzelschützen[[#This Row],[Rang Junioren]])/1000,"")</f>
        <v/>
      </c>
      <c r="X54" t="str">
        <f ca="1">IF(Einzelschützen[[#This Row],[Pistole]]&gt;0,_xlfn.RANK.EQ(Einzelschützen[[#This Row],[Pistole]],Einzelschützen[[#All],[Pistole]])+ROW(Einzelschützen[[#This Row],[Rang Pistole]])/1000,"")</f>
        <v/>
      </c>
    </row>
    <row r="55" spans="1:24" x14ac:dyDescent="0.25">
      <c r="A55">
        <f ca="1">MAX(Einzelschützen[[#This Row],[Rang Schüler]:[Rang Pistole]])</f>
        <v>0</v>
      </c>
      <c r="B55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5" s="1" t="s">
        <v>121</v>
      </c>
      <c r="D55" s="1" t="str">
        <f>VLOOKUP(LEFT(Einzelschützen[[#This Row],[Schütze]],1),Klasse,2,FALSE)</f>
        <v>Pistole</v>
      </c>
      <c r="E55" s="1" t="s">
        <v>4</v>
      </c>
      <c r="F55">
        <f t="shared" ca="1" si="2"/>
        <v>0</v>
      </c>
      <c r="G55">
        <f t="shared" ca="1" si="3"/>
        <v>0</v>
      </c>
      <c r="H55">
        <f t="shared" ca="1" si="4"/>
        <v>0</v>
      </c>
      <c r="I55">
        <f t="shared" ca="1" si="6"/>
        <v>0</v>
      </c>
      <c r="J55">
        <f t="shared" ca="1" si="5"/>
        <v>0</v>
      </c>
      <c r="K55">
        <f t="shared" ca="1" si="7"/>
        <v>0</v>
      </c>
      <c r="L5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5" s="49">
        <f ca="1">_xlfn.NUMBERVALUE(LEFT(Einzelschützen[[#This Row],[Gau]],3))</f>
        <v>0</v>
      </c>
      <c r="N55">
        <f ca="1">COUNTIF(Einzelschützen[[#All],[ID Schütze]],Einzelschützen[[#This Row],[ID Schütze]])</f>
        <v>24</v>
      </c>
      <c r="O5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5">
        <f ca="1">IF(Einzelschützen[[#This Row],[Vorkampf]]="",Einzelschützen[[#This Row],[Rückkampf Schütze]],Einzelschützen[[#This Row],[Vorkampf]]+Einzelschützen[[#This Row],[Rückkampf Schütze]])</f>
        <v>0</v>
      </c>
      <c r="Q55">
        <f>IF(Einzelschützen[[#This Row],[Klasse]]=Einzelschützen[[#Headers],[Schüler]],Einzelschützen[[#This Row],[Gesamt]],0)</f>
        <v>0</v>
      </c>
      <c r="R55">
        <f>IF(Einzelschützen[[#This Row],[Klasse]]=Einzelschützen[[#Headers],[Jugend]],Einzelschützen[[#This Row],[Gesamt]],0)</f>
        <v>0</v>
      </c>
      <c r="S55">
        <f>IF(Einzelschützen[[#This Row],[Klasse]]=Einzelschützen[[#Headers],[Junioren]],Einzelschützen[[#This Row],[Gesamt]],0)</f>
        <v>0</v>
      </c>
      <c r="T55">
        <f ca="1">IF(Einzelschützen[[#This Row],[Klasse]]=Einzelschützen[[#Headers],[Pistole]],Einzelschützen[[#This Row],[Gesamt]],0)</f>
        <v>0</v>
      </c>
      <c r="U55" t="str">
        <f>IF(Einzelschützen[[#This Row],[Schüler]]&gt;0,_xlfn.RANK.EQ(Einzelschützen[[#This Row],[Schüler]],Einzelschützen[[#All],[Schüler]])+ROW(Einzelschützen[[#This Row],[Rang Schüler]])/1000,"")</f>
        <v/>
      </c>
      <c r="V55" t="str">
        <f>IF(Einzelschützen[[#This Row],[Jugend]]&gt;0,_xlfn.RANK.EQ(Einzelschützen[[#This Row],[Jugend]],Einzelschützen[[#All],[Jugend]])+ROW(Einzelschützen[[#This Row],[Rang Jugend]])/1000,"")</f>
        <v/>
      </c>
      <c r="W55" t="str">
        <f>IF(Einzelschützen[[#This Row],[Junioren]]&gt;0,_xlfn.RANK.EQ(Einzelschützen[[#This Row],[Junioren]],Einzelschützen[[#All],[Junioren]])+ROW(Einzelschützen[[#This Row],[Rang Junioren]])/1000,"")</f>
        <v/>
      </c>
      <c r="X55" t="str">
        <f ca="1">IF(Einzelschützen[[#This Row],[Pistole]]&gt;0,_xlfn.RANK.EQ(Einzelschützen[[#This Row],[Pistole]],Einzelschützen[[#All],[Pistole]])+ROW(Einzelschützen[[#This Row],[Rang Pistole]])/1000,"")</f>
        <v/>
      </c>
    </row>
    <row r="56" spans="1:24" x14ac:dyDescent="0.25">
      <c r="A56">
        <f ca="1">MAX(Einzelschützen[[#This Row],[Rang Schüler]:[Rang Pistole]])</f>
        <v>0</v>
      </c>
      <c r="B56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56" s="1" t="s">
        <v>115</v>
      </c>
      <c r="D56" s="1" t="str">
        <f>VLOOKUP(LEFT(Einzelschützen[[#This Row],[Schütze]],1),Klasse,2,FALSE)</f>
        <v>Pistole</v>
      </c>
      <c r="E56" s="1" t="s">
        <v>5</v>
      </c>
      <c r="F56">
        <f t="shared" ca="1" si="2"/>
        <v>0</v>
      </c>
      <c r="G56">
        <f t="shared" ca="1" si="3"/>
        <v>0</v>
      </c>
      <c r="H56">
        <f t="shared" ca="1" si="4"/>
        <v>0</v>
      </c>
      <c r="I56" t="str">
        <f t="shared" ca="1" si="6"/>
        <v/>
      </c>
      <c r="J56">
        <f t="shared" ca="1" si="5"/>
        <v>0</v>
      </c>
      <c r="K56">
        <f t="shared" ca="1" si="7"/>
        <v>0</v>
      </c>
      <c r="L5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6" s="49">
        <f ca="1">_xlfn.NUMBERVALUE(LEFT(Einzelschützen[[#This Row],[Gau]],3))</f>
        <v>0</v>
      </c>
      <c r="N56">
        <f ca="1">COUNTIF(Einzelschützen[[#All],[ID Schütze]],Einzelschützen[[#This Row],[ID Schütze]])</f>
        <v>24</v>
      </c>
      <c r="O5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6">
        <f ca="1">IF(Einzelschützen[[#This Row],[Vorkampf]]="",Einzelschützen[[#This Row],[Rückkampf Schütze]],Einzelschützen[[#This Row],[Vorkampf]]+Einzelschützen[[#This Row],[Rückkampf Schütze]])</f>
        <v>0</v>
      </c>
      <c r="Q56">
        <f>IF(Einzelschützen[[#This Row],[Klasse]]=Einzelschützen[[#Headers],[Schüler]],Einzelschützen[[#This Row],[Gesamt]],0)</f>
        <v>0</v>
      </c>
      <c r="R56">
        <f>IF(Einzelschützen[[#This Row],[Klasse]]=Einzelschützen[[#Headers],[Jugend]],Einzelschützen[[#This Row],[Gesamt]],0)</f>
        <v>0</v>
      </c>
      <c r="S56">
        <f>IF(Einzelschützen[[#This Row],[Klasse]]=Einzelschützen[[#Headers],[Junioren]],Einzelschützen[[#This Row],[Gesamt]],0)</f>
        <v>0</v>
      </c>
      <c r="T56">
        <f ca="1">IF(Einzelschützen[[#This Row],[Klasse]]=Einzelschützen[[#Headers],[Pistole]],Einzelschützen[[#This Row],[Gesamt]],0)</f>
        <v>0</v>
      </c>
      <c r="U56" t="str">
        <f>IF(Einzelschützen[[#This Row],[Schüler]]&gt;0,_xlfn.RANK.EQ(Einzelschützen[[#This Row],[Schüler]],Einzelschützen[[#All],[Schüler]])+ROW(Einzelschützen[[#This Row],[Rang Schüler]])/1000,"")</f>
        <v/>
      </c>
      <c r="V56" t="str">
        <f>IF(Einzelschützen[[#This Row],[Jugend]]&gt;0,_xlfn.RANK.EQ(Einzelschützen[[#This Row],[Jugend]],Einzelschützen[[#All],[Jugend]])+ROW(Einzelschützen[[#This Row],[Rang Jugend]])/1000,"")</f>
        <v/>
      </c>
      <c r="W56" t="str">
        <f>IF(Einzelschützen[[#This Row],[Junioren]]&gt;0,_xlfn.RANK.EQ(Einzelschützen[[#This Row],[Junioren]],Einzelschützen[[#All],[Junioren]])+ROW(Einzelschützen[[#This Row],[Rang Junioren]])/1000,"")</f>
        <v/>
      </c>
      <c r="X56" t="str">
        <f ca="1">IF(Einzelschützen[[#This Row],[Pistole]]&gt;0,_xlfn.RANK.EQ(Einzelschützen[[#This Row],[Pistole]],Einzelschützen[[#All],[Pistole]])+ROW(Einzelschützen[[#This Row],[Rang Pistole]])/1000,"")</f>
        <v/>
      </c>
    </row>
    <row r="57" spans="1:24" x14ac:dyDescent="0.25">
      <c r="A57">
        <f ca="1">MAX(Einzelschützen[[#This Row],[Rang Schüler]:[Rang Pistole]])</f>
        <v>0</v>
      </c>
      <c r="B57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57" s="1" t="s">
        <v>117</v>
      </c>
      <c r="D57" s="1" t="str">
        <f>VLOOKUP(LEFT(Einzelschützen[[#This Row],[Schütze]],1),Klasse,2,FALSE)</f>
        <v>Pistole</v>
      </c>
      <c r="E57" s="1" t="s">
        <v>5</v>
      </c>
      <c r="F57">
        <f t="shared" ca="1" si="2"/>
        <v>0</v>
      </c>
      <c r="G57">
        <f t="shared" ca="1" si="3"/>
        <v>0</v>
      </c>
      <c r="H57">
        <f t="shared" ca="1" si="4"/>
        <v>0</v>
      </c>
      <c r="I57" t="str">
        <f t="shared" ca="1" si="6"/>
        <v/>
      </c>
      <c r="J57">
        <f t="shared" ca="1" si="5"/>
        <v>0</v>
      </c>
      <c r="K57">
        <f t="shared" ca="1" si="7"/>
        <v>0</v>
      </c>
      <c r="L5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7" s="49">
        <f ca="1">_xlfn.NUMBERVALUE(LEFT(Einzelschützen[[#This Row],[Gau]],3))</f>
        <v>0</v>
      </c>
      <c r="N57">
        <f ca="1">COUNTIF(Einzelschützen[[#All],[ID Schütze]],Einzelschützen[[#This Row],[ID Schütze]])</f>
        <v>24</v>
      </c>
      <c r="O5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7">
        <f ca="1">IF(Einzelschützen[[#This Row],[Vorkampf]]="",Einzelschützen[[#This Row],[Rückkampf Schütze]],Einzelschützen[[#This Row],[Vorkampf]]+Einzelschützen[[#This Row],[Rückkampf Schütze]])</f>
        <v>0</v>
      </c>
      <c r="Q57">
        <f>IF(Einzelschützen[[#This Row],[Klasse]]=Einzelschützen[[#Headers],[Schüler]],Einzelschützen[[#This Row],[Gesamt]],0)</f>
        <v>0</v>
      </c>
      <c r="R57">
        <f>IF(Einzelschützen[[#This Row],[Klasse]]=Einzelschützen[[#Headers],[Jugend]],Einzelschützen[[#This Row],[Gesamt]],0)</f>
        <v>0</v>
      </c>
      <c r="S57">
        <f>IF(Einzelschützen[[#This Row],[Klasse]]=Einzelschützen[[#Headers],[Junioren]],Einzelschützen[[#This Row],[Gesamt]],0)</f>
        <v>0</v>
      </c>
      <c r="T57">
        <f ca="1">IF(Einzelschützen[[#This Row],[Klasse]]=Einzelschützen[[#Headers],[Pistole]],Einzelschützen[[#This Row],[Gesamt]],0)</f>
        <v>0</v>
      </c>
      <c r="U57" t="str">
        <f>IF(Einzelschützen[[#This Row],[Schüler]]&gt;0,_xlfn.RANK.EQ(Einzelschützen[[#This Row],[Schüler]],Einzelschützen[[#All],[Schüler]])+ROW(Einzelschützen[[#This Row],[Rang Schüler]])/1000,"")</f>
        <v/>
      </c>
      <c r="V57" t="str">
        <f>IF(Einzelschützen[[#This Row],[Jugend]]&gt;0,_xlfn.RANK.EQ(Einzelschützen[[#This Row],[Jugend]],Einzelschützen[[#All],[Jugend]])+ROW(Einzelschützen[[#This Row],[Rang Jugend]])/1000,"")</f>
        <v/>
      </c>
      <c r="W57" t="str">
        <f>IF(Einzelschützen[[#This Row],[Junioren]]&gt;0,_xlfn.RANK.EQ(Einzelschützen[[#This Row],[Junioren]],Einzelschützen[[#All],[Junioren]])+ROW(Einzelschützen[[#This Row],[Rang Junioren]])/1000,"")</f>
        <v/>
      </c>
      <c r="X57" t="str">
        <f ca="1">IF(Einzelschützen[[#This Row],[Pistole]]&gt;0,_xlfn.RANK.EQ(Einzelschützen[[#This Row],[Pistole]],Einzelschützen[[#All],[Pistole]])+ROW(Einzelschützen[[#This Row],[Rang Pistole]])/1000,"")</f>
        <v/>
      </c>
    </row>
    <row r="58" spans="1:24" x14ac:dyDescent="0.25">
      <c r="A58">
        <f ca="1">MAX(Einzelschützen[[#This Row],[Rang Schüler]:[Rang Pistole]])</f>
        <v>0</v>
      </c>
      <c r="B58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58" s="1" t="s">
        <v>118</v>
      </c>
      <c r="D58" s="1" t="str">
        <f>VLOOKUP(LEFT(Einzelschützen[[#This Row],[Schütze]],1),Klasse,2,FALSE)</f>
        <v>Pistole</v>
      </c>
      <c r="E58" s="1" t="s">
        <v>5</v>
      </c>
      <c r="F58">
        <f t="shared" ca="1" si="2"/>
        <v>0</v>
      </c>
      <c r="G58">
        <f t="shared" ca="1" si="3"/>
        <v>0</v>
      </c>
      <c r="H58">
        <f t="shared" ca="1" si="4"/>
        <v>0</v>
      </c>
      <c r="I58" t="str">
        <f t="shared" ca="1" si="6"/>
        <v/>
      </c>
      <c r="J58">
        <f t="shared" ca="1" si="5"/>
        <v>0</v>
      </c>
      <c r="K58">
        <f t="shared" ca="1" si="7"/>
        <v>0</v>
      </c>
      <c r="L5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8" s="49">
        <f ca="1">_xlfn.NUMBERVALUE(LEFT(Einzelschützen[[#This Row],[Gau]],3))</f>
        <v>0</v>
      </c>
      <c r="N58">
        <f ca="1">COUNTIF(Einzelschützen[[#All],[ID Schütze]],Einzelschützen[[#This Row],[ID Schütze]])</f>
        <v>24</v>
      </c>
      <c r="O5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8">
        <f ca="1">IF(Einzelschützen[[#This Row],[Vorkampf]]="",Einzelschützen[[#This Row],[Rückkampf Schütze]],Einzelschützen[[#This Row],[Vorkampf]]+Einzelschützen[[#This Row],[Rückkampf Schütze]])</f>
        <v>0</v>
      </c>
      <c r="Q58">
        <f>IF(Einzelschützen[[#This Row],[Klasse]]=Einzelschützen[[#Headers],[Schüler]],Einzelschützen[[#This Row],[Gesamt]],0)</f>
        <v>0</v>
      </c>
      <c r="R58">
        <f>IF(Einzelschützen[[#This Row],[Klasse]]=Einzelschützen[[#Headers],[Jugend]],Einzelschützen[[#This Row],[Gesamt]],0)</f>
        <v>0</v>
      </c>
      <c r="S58">
        <f>IF(Einzelschützen[[#This Row],[Klasse]]=Einzelschützen[[#Headers],[Junioren]],Einzelschützen[[#This Row],[Gesamt]],0)</f>
        <v>0</v>
      </c>
      <c r="T58">
        <f ca="1">IF(Einzelschützen[[#This Row],[Klasse]]=Einzelschützen[[#Headers],[Pistole]],Einzelschützen[[#This Row],[Gesamt]],0)</f>
        <v>0</v>
      </c>
      <c r="U58" t="str">
        <f>IF(Einzelschützen[[#This Row],[Schüler]]&gt;0,_xlfn.RANK.EQ(Einzelschützen[[#This Row],[Schüler]],Einzelschützen[[#All],[Schüler]])+ROW(Einzelschützen[[#This Row],[Rang Schüler]])/1000,"")</f>
        <v/>
      </c>
      <c r="V58" t="str">
        <f>IF(Einzelschützen[[#This Row],[Jugend]]&gt;0,_xlfn.RANK.EQ(Einzelschützen[[#This Row],[Jugend]],Einzelschützen[[#All],[Jugend]])+ROW(Einzelschützen[[#This Row],[Rang Jugend]])/1000,"")</f>
        <v/>
      </c>
      <c r="W58" t="str">
        <f>IF(Einzelschützen[[#This Row],[Junioren]]&gt;0,_xlfn.RANK.EQ(Einzelschützen[[#This Row],[Junioren]],Einzelschützen[[#All],[Junioren]])+ROW(Einzelschützen[[#This Row],[Rang Junioren]])/1000,"")</f>
        <v/>
      </c>
      <c r="X58" t="str">
        <f ca="1">IF(Einzelschützen[[#This Row],[Pistole]]&gt;0,_xlfn.RANK.EQ(Einzelschützen[[#This Row],[Pistole]],Einzelschützen[[#All],[Pistole]])+ROW(Einzelschützen[[#This Row],[Rang Pistole]])/1000,"")</f>
        <v/>
      </c>
    </row>
    <row r="59" spans="1:24" x14ac:dyDescent="0.25">
      <c r="A59">
        <f ca="1">MAX(Einzelschützen[[#This Row],[Rang Schüler]:[Rang Pistole]])</f>
        <v>0</v>
      </c>
      <c r="B59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59" s="1" t="s">
        <v>119</v>
      </c>
      <c r="D59" s="1" t="str">
        <f>VLOOKUP(LEFT(Einzelschützen[[#This Row],[Schütze]],1),Klasse,2,FALSE)</f>
        <v>Pistole</v>
      </c>
      <c r="E59" s="1" t="s">
        <v>5</v>
      </c>
      <c r="F59">
        <f t="shared" ca="1" si="2"/>
        <v>0</v>
      </c>
      <c r="G59">
        <f t="shared" ca="1" si="3"/>
        <v>0</v>
      </c>
      <c r="H59">
        <f t="shared" ca="1" si="4"/>
        <v>0</v>
      </c>
      <c r="I59" t="str">
        <f t="shared" ca="1" si="6"/>
        <v/>
      </c>
      <c r="J59">
        <f t="shared" ca="1" si="5"/>
        <v>0</v>
      </c>
      <c r="K59">
        <f t="shared" ca="1" si="7"/>
        <v>0</v>
      </c>
      <c r="L5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59" s="49">
        <f ca="1">_xlfn.NUMBERVALUE(LEFT(Einzelschützen[[#This Row],[Gau]],3))</f>
        <v>0</v>
      </c>
      <c r="N59">
        <f ca="1">COUNTIF(Einzelschützen[[#All],[ID Schütze]],Einzelschützen[[#This Row],[ID Schütze]])</f>
        <v>24</v>
      </c>
      <c r="O5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9">
        <f ca="1">IF(Einzelschützen[[#This Row],[Vorkampf]]="",Einzelschützen[[#This Row],[Rückkampf Schütze]],Einzelschützen[[#This Row],[Vorkampf]]+Einzelschützen[[#This Row],[Rückkampf Schütze]])</f>
        <v>0</v>
      </c>
      <c r="Q59">
        <f>IF(Einzelschützen[[#This Row],[Klasse]]=Einzelschützen[[#Headers],[Schüler]],Einzelschützen[[#This Row],[Gesamt]],0)</f>
        <v>0</v>
      </c>
      <c r="R59">
        <f>IF(Einzelschützen[[#This Row],[Klasse]]=Einzelschützen[[#Headers],[Jugend]],Einzelschützen[[#This Row],[Gesamt]],0)</f>
        <v>0</v>
      </c>
      <c r="S59">
        <f>IF(Einzelschützen[[#This Row],[Klasse]]=Einzelschützen[[#Headers],[Junioren]],Einzelschützen[[#This Row],[Gesamt]],0)</f>
        <v>0</v>
      </c>
      <c r="T59">
        <f ca="1">IF(Einzelschützen[[#This Row],[Klasse]]=Einzelschützen[[#Headers],[Pistole]],Einzelschützen[[#This Row],[Gesamt]],0)</f>
        <v>0</v>
      </c>
      <c r="U59" t="str">
        <f>IF(Einzelschützen[[#This Row],[Schüler]]&gt;0,_xlfn.RANK.EQ(Einzelschützen[[#This Row],[Schüler]],Einzelschützen[[#All],[Schüler]])+ROW(Einzelschützen[[#This Row],[Rang Schüler]])/1000,"")</f>
        <v/>
      </c>
      <c r="V59" t="str">
        <f>IF(Einzelschützen[[#This Row],[Jugend]]&gt;0,_xlfn.RANK.EQ(Einzelschützen[[#This Row],[Jugend]],Einzelschützen[[#All],[Jugend]])+ROW(Einzelschützen[[#This Row],[Rang Jugend]])/1000,"")</f>
        <v/>
      </c>
      <c r="W59" t="str">
        <f>IF(Einzelschützen[[#This Row],[Junioren]]&gt;0,_xlfn.RANK.EQ(Einzelschützen[[#This Row],[Junioren]],Einzelschützen[[#All],[Junioren]])+ROW(Einzelschützen[[#This Row],[Rang Junioren]])/1000,"")</f>
        <v/>
      </c>
      <c r="X59" t="str">
        <f ca="1">IF(Einzelschützen[[#This Row],[Pistole]]&gt;0,_xlfn.RANK.EQ(Einzelschützen[[#This Row],[Pistole]],Einzelschützen[[#All],[Pistole]])+ROW(Einzelschützen[[#This Row],[Rang Pistole]])/1000,"")</f>
        <v/>
      </c>
    </row>
    <row r="60" spans="1:24" x14ac:dyDescent="0.25">
      <c r="A60">
        <f ca="1">MAX(Einzelschützen[[#This Row],[Rang Schüler]:[Rang Pistole]])</f>
        <v>0</v>
      </c>
      <c r="B60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60" s="1" t="s">
        <v>120</v>
      </c>
      <c r="D60" s="1" t="str">
        <f>VLOOKUP(LEFT(Einzelschützen[[#This Row],[Schütze]],1),Klasse,2,FALSE)</f>
        <v>Pistole</v>
      </c>
      <c r="E60" s="1" t="s">
        <v>5</v>
      </c>
      <c r="F60">
        <f t="shared" ca="1" si="2"/>
        <v>0</v>
      </c>
      <c r="G60">
        <f t="shared" ca="1" si="3"/>
        <v>0</v>
      </c>
      <c r="H60">
        <f t="shared" ca="1" si="4"/>
        <v>0</v>
      </c>
      <c r="I60" t="str">
        <f t="shared" ca="1" si="6"/>
        <v/>
      </c>
      <c r="J60">
        <f t="shared" ca="1" si="5"/>
        <v>0</v>
      </c>
      <c r="K60">
        <f t="shared" ca="1" si="7"/>
        <v>0</v>
      </c>
      <c r="L6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60" s="49">
        <f ca="1">_xlfn.NUMBERVALUE(LEFT(Einzelschützen[[#This Row],[Gau]],3))</f>
        <v>0</v>
      </c>
      <c r="N60">
        <f ca="1">COUNTIF(Einzelschützen[[#All],[ID Schütze]],Einzelschützen[[#This Row],[ID Schütze]])</f>
        <v>24</v>
      </c>
      <c r="O6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0">
        <f ca="1">IF(Einzelschützen[[#This Row],[Vorkampf]]="",Einzelschützen[[#This Row],[Rückkampf Schütze]],Einzelschützen[[#This Row],[Vorkampf]]+Einzelschützen[[#This Row],[Rückkampf Schütze]])</f>
        <v>0</v>
      </c>
      <c r="Q60">
        <f>IF(Einzelschützen[[#This Row],[Klasse]]=Einzelschützen[[#Headers],[Schüler]],Einzelschützen[[#This Row],[Gesamt]],0)</f>
        <v>0</v>
      </c>
      <c r="R60">
        <f>IF(Einzelschützen[[#This Row],[Klasse]]=Einzelschützen[[#Headers],[Jugend]],Einzelschützen[[#This Row],[Gesamt]],0)</f>
        <v>0</v>
      </c>
      <c r="S60">
        <f>IF(Einzelschützen[[#This Row],[Klasse]]=Einzelschützen[[#Headers],[Junioren]],Einzelschützen[[#This Row],[Gesamt]],0)</f>
        <v>0</v>
      </c>
      <c r="T60">
        <f ca="1">IF(Einzelschützen[[#This Row],[Klasse]]=Einzelschützen[[#Headers],[Pistole]],Einzelschützen[[#This Row],[Gesamt]],0)</f>
        <v>0</v>
      </c>
      <c r="U60" t="str">
        <f>IF(Einzelschützen[[#This Row],[Schüler]]&gt;0,_xlfn.RANK.EQ(Einzelschützen[[#This Row],[Schüler]],Einzelschützen[[#All],[Schüler]])+ROW(Einzelschützen[[#This Row],[Rang Schüler]])/1000,"")</f>
        <v/>
      </c>
      <c r="V60" t="str">
        <f>IF(Einzelschützen[[#This Row],[Jugend]]&gt;0,_xlfn.RANK.EQ(Einzelschützen[[#This Row],[Jugend]],Einzelschützen[[#All],[Jugend]])+ROW(Einzelschützen[[#This Row],[Rang Jugend]])/1000,"")</f>
        <v/>
      </c>
      <c r="W60" t="str">
        <f>IF(Einzelschützen[[#This Row],[Junioren]]&gt;0,_xlfn.RANK.EQ(Einzelschützen[[#This Row],[Junioren]],Einzelschützen[[#All],[Junioren]])+ROW(Einzelschützen[[#This Row],[Rang Junioren]])/1000,"")</f>
        <v/>
      </c>
      <c r="X60" t="str">
        <f ca="1">IF(Einzelschützen[[#This Row],[Pistole]]&gt;0,_xlfn.RANK.EQ(Einzelschützen[[#This Row],[Pistole]],Einzelschützen[[#All],[Pistole]])+ROW(Einzelschützen[[#This Row],[Rang Pistole]])/1000,"")</f>
        <v/>
      </c>
    </row>
    <row r="61" spans="1:24" x14ac:dyDescent="0.25">
      <c r="A61">
        <f ca="1">MAX(Einzelschützen[[#This Row],[Rang Schüler]:[Rang Pistole]])</f>
        <v>0</v>
      </c>
      <c r="B61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61" s="1" t="s">
        <v>121</v>
      </c>
      <c r="D61" s="1" t="str">
        <f>VLOOKUP(LEFT(Einzelschützen[[#This Row],[Schütze]],1),Klasse,2,FALSE)</f>
        <v>Pistole</v>
      </c>
      <c r="E61" s="1" t="s">
        <v>5</v>
      </c>
      <c r="F61">
        <f t="shared" ca="1" si="2"/>
        <v>0</v>
      </c>
      <c r="G61">
        <f t="shared" ca="1" si="3"/>
        <v>0</v>
      </c>
      <c r="H61">
        <f t="shared" ca="1" si="4"/>
        <v>0</v>
      </c>
      <c r="I61" t="str">
        <f t="shared" ca="1" si="6"/>
        <v/>
      </c>
      <c r="J61">
        <f t="shared" ca="1" si="5"/>
        <v>0</v>
      </c>
      <c r="K61">
        <f t="shared" ca="1" si="7"/>
        <v>0</v>
      </c>
      <c r="L6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61" s="49">
        <f ca="1">_xlfn.NUMBERVALUE(LEFT(Einzelschützen[[#This Row],[Gau]],3))</f>
        <v>0</v>
      </c>
      <c r="N61">
        <f ca="1">COUNTIF(Einzelschützen[[#All],[ID Schütze]],Einzelschützen[[#This Row],[ID Schütze]])</f>
        <v>24</v>
      </c>
      <c r="O6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1">
        <f ca="1">IF(Einzelschützen[[#This Row],[Vorkampf]]="",Einzelschützen[[#This Row],[Rückkampf Schütze]],Einzelschützen[[#This Row],[Vorkampf]]+Einzelschützen[[#This Row],[Rückkampf Schütze]])</f>
        <v>0</v>
      </c>
      <c r="Q61">
        <f>IF(Einzelschützen[[#This Row],[Klasse]]=Einzelschützen[[#Headers],[Schüler]],Einzelschützen[[#This Row],[Gesamt]],0)</f>
        <v>0</v>
      </c>
      <c r="R61">
        <f>IF(Einzelschützen[[#This Row],[Klasse]]=Einzelschützen[[#Headers],[Jugend]],Einzelschützen[[#This Row],[Gesamt]],0)</f>
        <v>0</v>
      </c>
      <c r="S61">
        <f>IF(Einzelschützen[[#This Row],[Klasse]]=Einzelschützen[[#Headers],[Junioren]],Einzelschützen[[#This Row],[Gesamt]],0)</f>
        <v>0</v>
      </c>
      <c r="T61">
        <f ca="1">IF(Einzelschützen[[#This Row],[Klasse]]=Einzelschützen[[#Headers],[Pistole]],Einzelschützen[[#This Row],[Gesamt]],0)</f>
        <v>0</v>
      </c>
      <c r="U61" t="str">
        <f>IF(Einzelschützen[[#This Row],[Schüler]]&gt;0,_xlfn.RANK.EQ(Einzelschützen[[#This Row],[Schüler]],Einzelschützen[[#All],[Schüler]])+ROW(Einzelschützen[[#This Row],[Rang Schüler]])/1000,"")</f>
        <v/>
      </c>
      <c r="V61" t="str">
        <f>IF(Einzelschützen[[#This Row],[Jugend]]&gt;0,_xlfn.RANK.EQ(Einzelschützen[[#This Row],[Jugend]],Einzelschützen[[#All],[Jugend]])+ROW(Einzelschützen[[#This Row],[Rang Jugend]])/1000,"")</f>
        <v/>
      </c>
      <c r="W61" t="str">
        <f>IF(Einzelschützen[[#This Row],[Junioren]]&gt;0,_xlfn.RANK.EQ(Einzelschützen[[#This Row],[Junioren]],Einzelschützen[[#All],[Junioren]])+ROW(Einzelschützen[[#This Row],[Rang Junioren]])/1000,"")</f>
        <v/>
      </c>
      <c r="X61" t="str">
        <f ca="1">IF(Einzelschützen[[#This Row],[Pistole]]&gt;0,_xlfn.RANK.EQ(Einzelschützen[[#This Row],[Pistole]],Einzelschützen[[#All],[Pistole]])+ROW(Einzelschützen[[#This Row],[Rang Pistole]])/1000,"")</f>
        <v/>
      </c>
    </row>
    <row r="62" spans="1:24" x14ac:dyDescent="0.25">
      <c r="A62">
        <f ca="1">MAX(Einzelschützen[[#This Row],[Rang Schüler]:[Rang Pistole]])</f>
        <v>0</v>
      </c>
      <c r="B62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2" s="1" t="s">
        <v>75</v>
      </c>
      <c r="D62" s="1" t="str">
        <f>VLOOKUP(LEFT(Einzelschützen[[#This Row],[Schütze]],1),Klasse,2,FALSE)</f>
        <v>Schüler</v>
      </c>
      <c r="E62" s="1" t="s">
        <v>4</v>
      </c>
      <c r="F62">
        <f ca="1">VLOOKUP($C62,INDIRECT($E62&amp;"!K:P"),3,FALSE)</f>
        <v>0</v>
      </c>
      <c r="G62">
        <f ca="1">VLOOKUP($C62,INDIRECT($E62&amp;"!k:P"),4,FALSE)</f>
        <v>0</v>
      </c>
      <c r="H62">
        <f ca="1">VLOOKUP($C62,INDIRECT($E62&amp;"!k:p"),5,FALSE)</f>
        <v>0</v>
      </c>
      <c r="I62">
        <f t="shared" ref="I62:I93" ca="1" si="8">IF($E62=I$1,VLOOKUP($C62,INDIRECT($E62&amp;"!k:p"),6,FALSE),"")</f>
        <v>0</v>
      </c>
      <c r="J62">
        <f ca="1">IF($E62=J$1,VLOOKUP($C62,INDIRECT($E62&amp;"!k:p"),6,FALSE),0)</f>
        <v>0</v>
      </c>
      <c r="K62">
        <f t="shared" ca="1" si="7"/>
        <v>0</v>
      </c>
      <c r="L6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62" s="49">
        <f ca="1">_xlfn.NUMBERVALUE(LEFT(Einzelschützen[[#This Row],[Gau]],3))</f>
        <v>0</v>
      </c>
      <c r="N62">
        <f ca="1">COUNTIF(Einzelschützen[[#All],[ID Schütze]],Einzelschützen[[#This Row],[ID Schütze]])</f>
        <v>32</v>
      </c>
      <c r="O6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2">
        <f ca="1">IF(Einzelschützen[[#This Row],[Vorkampf]]="",Einzelschützen[[#This Row],[Rückkampf Schütze]],Einzelschützen[[#This Row],[Vorkampf]]+Einzelschützen[[#This Row],[Rückkampf Schütze]])</f>
        <v>0</v>
      </c>
      <c r="Q62">
        <f ca="1">IF(Einzelschützen[[#This Row],[Klasse]]=Einzelschützen[[#Headers],[Schüler]],Einzelschützen[[#This Row],[Gesamt]],0)</f>
        <v>0</v>
      </c>
      <c r="R62">
        <f>IF(Einzelschützen[[#This Row],[Klasse]]=Einzelschützen[[#Headers],[Jugend]],Einzelschützen[[#This Row],[Gesamt]],0)</f>
        <v>0</v>
      </c>
      <c r="S62">
        <f>IF(Einzelschützen[[#This Row],[Klasse]]=Einzelschützen[[#Headers],[Junioren]],Einzelschützen[[#This Row],[Gesamt]],0)</f>
        <v>0</v>
      </c>
      <c r="T62">
        <f>IF(Einzelschützen[[#This Row],[Klasse]]=Einzelschützen[[#Headers],[Pistole]],Einzelschützen[[#This Row],[Gesamt]],0)</f>
        <v>0</v>
      </c>
      <c r="U62" t="str">
        <f ca="1">IF(Einzelschützen[[#This Row],[Schüler]]&gt;0,_xlfn.RANK.EQ(Einzelschützen[[#This Row],[Schüler]],Einzelschützen[[#All],[Schüler]])+ROW(Einzelschützen[[#This Row],[Rang Schüler]])/1000,"")</f>
        <v/>
      </c>
      <c r="V62" t="str">
        <f>IF(Einzelschützen[[#This Row],[Jugend]]&gt;0,_xlfn.RANK.EQ(Einzelschützen[[#This Row],[Jugend]],Einzelschützen[[#All],[Jugend]])+ROW(Einzelschützen[[#This Row],[Rang Jugend]])/1000,"")</f>
        <v/>
      </c>
      <c r="W62" t="str">
        <f>IF(Einzelschützen[[#This Row],[Junioren]]&gt;0,_xlfn.RANK.EQ(Einzelschützen[[#This Row],[Junioren]],Einzelschützen[[#All],[Junioren]])+ROW(Einzelschützen[[#This Row],[Rang Junioren]])/1000,"")</f>
        <v/>
      </c>
      <c r="X62" t="str">
        <f>IF(Einzelschützen[[#This Row],[Pistole]]&gt;0,_xlfn.RANK.EQ(Einzelschützen[[#This Row],[Pistole]],Einzelschützen[[#All],[Pistole]])+ROW(Einzelschützen[[#This Row],[Rang Pistole]])/1000,"")</f>
        <v/>
      </c>
    </row>
    <row r="63" spans="1:24" x14ac:dyDescent="0.25">
      <c r="A63">
        <f ca="1">MAX(Einzelschützen[[#This Row],[Rang Schüler]:[Rang Pistole]])</f>
        <v>0</v>
      </c>
      <c r="B63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3" s="1" t="s">
        <v>76</v>
      </c>
      <c r="D63" s="1" t="str">
        <f>VLOOKUP(LEFT(Einzelschützen[[#This Row],[Schütze]],1),Klasse,2,FALSE)</f>
        <v>Schüler</v>
      </c>
      <c r="E63" s="1" t="s">
        <v>4</v>
      </c>
      <c r="F63">
        <f t="shared" ref="F63:F121" ca="1" si="9">VLOOKUP($C63,INDIRECT($E63&amp;"!K:P"),3,FALSE)</f>
        <v>0</v>
      </c>
      <c r="G63">
        <f t="shared" ref="G63:G121" ca="1" si="10">VLOOKUP($C63,INDIRECT($E63&amp;"!k:P"),4,FALSE)</f>
        <v>0</v>
      </c>
      <c r="H63">
        <f t="shared" ref="H63:H121" ca="1" si="11">VLOOKUP($C63,INDIRECT($E63&amp;"!k:p"),5,FALSE)</f>
        <v>0</v>
      </c>
      <c r="I63">
        <f t="shared" ca="1" si="8"/>
        <v>0</v>
      </c>
      <c r="J63">
        <f t="shared" ref="J63:J121" ca="1" si="12">IF($E63=J$1,VLOOKUP($C63,INDIRECT($E63&amp;"!k:p"),6,FALSE),0)</f>
        <v>0</v>
      </c>
      <c r="K63">
        <f t="shared" ca="1" si="7"/>
        <v>0</v>
      </c>
      <c r="L6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63" s="49">
        <f ca="1">_xlfn.NUMBERVALUE(LEFT(Einzelschützen[[#This Row],[Gau]],3))</f>
        <v>0</v>
      </c>
      <c r="N63">
        <f ca="1">COUNTIF(Einzelschützen[[#All],[ID Schütze]],Einzelschützen[[#This Row],[ID Schütze]])</f>
        <v>32</v>
      </c>
      <c r="O6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3">
        <f ca="1">IF(Einzelschützen[[#This Row],[Vorkampf]]="",Einzelschützen[[#This Row],[Rückkampf Schütze]],Einzelschützen[[#This Row],[Vorkampf]]+Einzelschützen[[#This Row],[Rückkampf Schütze]])</f>
        <v>0</v>
      </c>
      <c r="Q63">
        <f ca="1">IF(Einzelschützen[[#This Row],[Klasse]]=Einzelschützen[[#Headers],[Schüler]],Einzelschützen[[#This Row],[Gesamt]],0)</f>
        <v>0</v>
      </c>
      <c r="R63">
        <f>IF(Einzelschützen[[#This Row],[Klasse]]=Einzelschützen[[#Headers],[Jugend]],Einzelschützen[[#This Row],[Gesamt]],0)</f>
        <v>0</v>
      </c>
      <c r="S63">
        <f>IF(Einzelschützen[[#This Row],[Klasse]]=Einzelschützen[[#Headers],[Junioren]],Einzelschützen[[#This Row],[Gesamt]],0)</f>
        <v>0</v>
      </c>
      <c r="T63">
        <f>IF(Einzelschützen[[#This Row],[Klasse]]=Einzelschützen[[#Headers],[Pistole]],Einzelschützen[[#This Row],[Gesamt]],0)</f>
        <v>0</v>
      </c>
      <c r="U63" t="str">
        <f ca="1">IF(Einzelschützen[[#This Row],[Schüler]]&gt;0,_xlfn.RANK.EQ(Einzelschützen[[#This Row],[Schüler]],Einzelschützen[[#All],[Schüler]])+ROW(Einzelschützen[[#This Row],[Rang Schüler]])/1000,"")</f>
        <v/>
      </c>
      <c r="V63" t="str">
        <f>IF(Einzelschützen[[#This Row],[Jugend]]&gt;0,_xlfn.RANK.EQ(Einzelschützen[[#This Row],[Jugend]],Einzelschützen[[#All],[Jugend]])+ROW(Einzelschützen[[#This Row],[Rang Jugend]])/1000,"")</f>
        <v/>
      </c>
      <c r="W63" t="str">
        <f>IF(Einzelschützen[[#This Row],[Junioren]]&gt;0,_xlfn.RANK.EQ(Einzelschützen[[#This Row],[Junioren]],Einzelschützen[[#All],[Junioren]])+ROW(Einzelschützen[[#This Row],[Rang Junioren]])/1000,"")</f>
        <v/>
      </c>
      <c r="X63" t="str">
        <f>IF(Einzelschützen[[#This Row],[Pistole]]&gt;0,_xlfn.RANK.EQ(Einzelschützen[[#This Row],[Pistole]],Einzelschützen[[#All],[Pistole]])+ROW(Einzelschützen[[#This Row],[Rang Pistole]])/1000,"")</f>
        <v/>
      </c>
    </row>
    <row r="64" spans="1:24" x14ac:dyDescent="0.25">
      <c r="A64">
        <f ca="1">MAX(Einzelschützen[[#This Row],[Rang Schüler]:[Rang Pistole]])</f>
        <v>0</v>
      </c>
      <c r="B64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4" s="1" t="s">
        <v>77</v>
      </c>
      <c r="D64" s="1" t="str">
        <f>VLOOKUP(LEFT(Einzelschützen[[#This Row],[Schütze]],1),Klasse,2,FALSE)</f>
        <v>Schüler</v>
      </c>
      <c r="E64" s="1" t="s">
        <v>4</v>
      </c>
      <c r="F64">
        <f t="shared" ca="1" si="9"/>
        <v>0</v>
      </c>
      <c r="G64">
        <f t="shared" ca="1" si="10"/>
        <v>0</v>
      </c>
      <c r="H64">
        <f t="shared" ca="1" si="11"/>
        <v>0</v>
      </c>
      <c r="I64">
        <f t="shared" ca="1" si="8"/>
        <v>0</v>
      </c>
      <c r="J64">
        <f t="shared" ca="1" si="12"/>
        <v>0</v>
      </c>
      <c r="K64">
        <f t="shared" ca="1" si="7"/>
        <v>0</v>
      </c>
      <c r="L6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64" s="49">
        <f ca="1">_xlfn.NUMBERVALUE(LEFT(Einzelschützen[[#This Row],[Gau]],3))</f>
        <v>0</v>
      </c>
      <c r="N64">
        <f ca="1">COUNTIF(Einzelschützen[[#All],[ID Schütze]],Einzelschützen[[#This Row],[ID Schütze]])</f>
        <v>32</v>
      </c>
      <c r="O6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4">
        <f ca="1">IF(Einzelschützen[[#This Row],[Vorkampf]]="",Einzelschützen[[#This Row],[Rückkampf Schütze]],Einzelschützen[[#This Row],[Vorkampf]]+Einzelschützen[[#This Row],[Rückkampf Schütze]])</f>
        <v>0</v>
      </c>
      <c r="Q64">
        <f ca="1">IF(Einzelschützen[[#This Row],[Klasse]]=Einzelschützen[[#Headers],[Schüler]],Einzelschützen[[#This Row],[Gesamt]],0)</f>
        <v>0</v>
      </c>
      <c r="R64">
        <f>IF(Einzelschützen[[#This Row],[Klasse]]=Einzelschützen[[#Headers],[Jugend]],Einzelschützen[[#This Row],[Gesamt]],0)</f>
        <v>0</v>
      </c>
      <c r="S64">
        <f>IF(Einzelschützen[[#This Row],[Klasse]]=Einzelschützen[[#Headers],[Junioren]],Einzelschützen[[#This Row],[Gesamt]],0)</f>
        <v>0</v>
      </c>
      <c r="T64">
        <f>IF(Einzelschützen[[#This Row],[Klasse]]=Einzelschützen[[#Headers],[Pistole]],Einzelschützen[[#This Row],[Gesamt]],0)</f>
        <v>0</v>
      </c>
      <c r="U64" t="str">
        <f ca="1">IF(Einzelschützen[[#This Row],[Schüler]]&gt;0,_xlfn.RANK.EQ(Einzelschützen[[#This Row],[Schüler]],Einzelschützen[[#All],[Schüler]])+ROW(Einzelschützen[[#This Row],[Rang Schüler]])/1000,"")</f>
        <v/>
      </c>
      <c r="V64" t="str">
        <f>IF(Einzelschützen[[#This Row],[Jugend]]&gt;0,_xlfn.RANK.EQ(Einzelschützen[[#This Row],[Jugend]],Einzelschützen[[#All],[Jugend]])+ROW(Einzelschützen[[#This Row],[Rang Jugend]])/1000,"")</f>
        <v/>
      </c>
      <c r="W64" t="str">
        <f>IF(Einzelschützen[[#This Row],[Junioren]]&gt;0,_xlfn.RANK.EQ(Einzelschützen[[#This Row],[Junioren]],Einzelschützen[[#All],[Junioren]])+ROW(Einzelschützen[[#This Row],[Rang Junioren]])/1000,"")</f>
        <v/>
      </c>
      <c r="X64" t="str">
        <f>IF(Einzelschützen[[#This Row],[Pistole]]&gt;0,_xlfn.RANK.EQ(Einzelschützen[[#This Row],[Pistole]],Einzelschützen[[#All],[Pistole]])+ROW(Einzelschützen[[#This Row],[Rang Pistole]])/1000,"")</f>
        <v/>
      </c>
    </row>
    <row r="65" spans="1:24" x14ac:dyDescent="0.25">
      <c r="A65">
        <f ca="1">MAX(Einzelschützen[[#This Row],[Rang Schüler]:[Rang Pistole]])</f>
        <v>0</v>
      </c>
      <c r="B65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5" s="1" t="s">
        <v>78</v>
      </c>
      <c r="D65" s="1" t="str">
        <f>VLOOKUP(LEFT(Einzelschützen[[#This Row],[Schütze]],1),Klasse,2,FALSE)</f>
        <v>Schüler</v>
      </c>
      <c r="E65" s="1" t="s">
        <v>4</v>
      </c>
      <c r="F65">
        <f t="shared" ca="1" si="9"/>
        <v>0</v>
      </c>
      <c r="G65">
        <f t="shared" ca="1" si="10"/>
        <v>0</v>
      </c>
      <c r="H65">
        <f t="shared" ca="1" si="11"/>
        <v>0</v>
      </c>
      <c r="I65">
        <f t="shared" ca="1" si="8"/>
        <v>0</v>
      </c>
      <c r="J65">
        <f t="shared" ca="1" si="12"/>
        <v>0</v>
      </c>
      <c r="K65">
        <f t="shared" ca="1" si="7"/>
        <v>0</v>
      </c>
      <c r="L6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65" s="49">
        <f ca="1">_xlfn.NUMBERVALUE(LEFT(Einzelschützen[[#This Row],[Gau]],3))</f>
        <v>0</v>
      </c>
      <c r="N65">
        <f ca="1">COUNTIF(Einzelschützen[[#All],[ID Schütze]],Einzelschützen[[#This Row],[ID Schütze]])</f>
        <v>32</v>
      </c>
      <c r="O6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5">
        <f ca="1">IF(Einzelschützen[[#This Row],[Vorkampf]]="",Einzelschützen[[#This Row],[Rückkampf Schütze]],Einzelschützen[[#This Row],[Vorkampf]]+Einzelschützen[[#This Row],[Rückkampf Schütze]])</f>
        <v>0</v>
      </c>
      <c r="Q65">
        <f ca="1">IF(Einzelschützen[[#This Row],[Klasse]]=Einzelschützen[[#Headers],[Schüler]],Einzelschützen[[#This Row],[Gesamt]],0)</f>
        <v>0</v>
      </c>
      <c r="R65">
        <f>IF(Einzelschützen[[#This Row],[Klasse]]=Einzelschützen[[#Headers],[Jugend]],Einzelschützen[[#This Row],[Gesamt]],0)</f>
        <v>0</v>
      </c>
      <c r="S65">
        <f>IF(Einzelschützen[[#This Row],[Klasse]]=Einzelschützen[[#Headers],[Junioren]],Einzelschützen[[#This Row],[Gesamt]],0)</f>
        <v>0</v>
      </c>
      <c r="T65">
        <f>IF(Einzelschützen[[#This Row],[Klasse]]=Einzelschützen[[#Headers],[Pistole]],Einzelschützen[[#This Row],[Gesamt]],0)</f>
        <v>0</v>
      </c>
      <c r="U65" t="str">
        <f ca="1">IF(Einzelschützen[[#This Row],[Schüler]]&gt;0,_xlfn.RANK.EQ(Einzelschützen[[#This Row],[Schüler]],Einzelschützen[[#All],[Schüler]])+ROW(Einzelschützen[[#This Row],[Rang Schüler]])/1000,"")</f>
        <v/>
      </c>
      <c r="V65" t="str">
        <f>IF(Einzelschützen[[#This Row],[Jugend]]&gt;0,_xlfn.RANK.EQ(Einzelschützen[[#This Row],[Jugend]],Einzelschützen[[#All],[Jugend]])+ROW(Einzelschützen[[#This Row],[Rang Jugend]])/1000,"")</f>
        <v/>
      </c>
      <c r="W65" t="str">
        <f>IF(Einzelschützen[[#This Row],[Junioren]]&gt;0,_xlfn.RANK.EQ(Einzelschützen[[#This Row],[Junioren]],Einzelschützen[[#All],[Junioren]])+ROW(Einzelschützen[[#This Row],[Rang Junioren]])/1000,"")</f>
        <v/>
      </c>
      <c r="X65" t="str">
        <f>IF(Einzelschützen[[#This Row],[Pistole]]&gt;0,_xlfn.RANK.EQ(Einzelschützen[[#This Row],[Pistole]],Einzelschützen[[#All],[Pistole]])+ROW(Einzelschützen[[#This Row],[Rang Pistole]])/1000,"")</f>
        <v/>
      </c>
    </row>
    <row r="66" spans="1:24" x14ac:dyDescent="0.25">
      <c r="A66">
        <f ca="1">MAX(Einzelschützen[[#This Row],[Rang Schüler]:[Rang Pistole]])</f>
        <v>0</v>
      </c>
      <c r="B66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6" s="1" t="s">
        <v>79</v>
      </c>
      <c r="D66" s="1" t="str">
        <f>VLOOKUP(LEFT(Einzelschützen[[#This Row],[Schütze]],1),Klasse,2,FALSE)</f>
        <v>Schüler</v>
      </c>
      <c r="E66" s="1" t="s">
        <v>4</v>
      </c>
      <c r="F66">
        <f t="shared" ca="1" si="9"/>
        <v>0</v>
      </c>
      <c r="G66">
        <f t="shared" ca="1" si="10"/>
        <v>0</v>
      </c>
      <c r="H66">
        <f t="shared" ca="1" si="11"/>
        <v>0</v>
      </c>
      <c r="I66">
        <f t="shared" ca="1" si="8"/>
        <v>0</v>
      </c>
      <c r="J66">
        <f t="shared" ca="1" si="12"/>
        <v>0</v>
      </c>
      <c r="K66">
        <f t="shared" ca="1" si="7"/>
        <v>0</v>
      </c>
      <c r="L6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66" s="49">
        <f ca="1">_xlfn.NUMBERVALUE(LEFT(Einzelschützen[[#This Row],[Gau]],3))</f>
        <v>0</v>
      </c>
      <c r="N66">
        <f ca="1">COUNTIF(Einzelschützen[[#All],[ID Schütze]],Einzelschützen[[#This Row],[ID Schütze]])</f>
        <v>32</v>
      </c>
      <c r="O6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6">
        <f ca="1">IF(Einzelschützen[[#This Row],[Vorkampf]]="",Einzelschützen[[#This Row],[Rückkampf Schütze]],Einzelschützen[[#This Row],[Vorkampf]]+Einzelschützen[[#This Row],[Rückkampf Schütze]])</f>
        <v>0</v>
      </c>
      <c r="Q66">
        <f ca="1">IF(Einzelschützen[[#This Row],[Klasse]]=Einzelschützen[[#Headers],[Schüler]],Einzelschützen[[#This Row],[Gesamt]],0)</f>
        <v>0</v>
      </c>
      <c r="R66">
        <f>IF(Einzelschützen[[#This Row],[Klasse]]=Einzelschützen[[#Headers],[Jugend]],Einzelschützen[[#This Row],[Gesamt]],0)</f>
        <v>0</v>
      </c>
      <c r="S66">
        <f>IF(Einzelschützen[[#This Row],[Klasse]]=Einzelschützen[[#Headers],[Junioren]],Einzelschützen[[#This Row],[Gesamt]],0)</f>
        <v>0</v>
      </c>
      <c r="T66">
        <f>IF(Einzelschützen[[#This Row],[Klasse]]=Einzelschützen[[#Headers],[Pistole]],Einzelschützen[[#This Row],[Gesamt]],0)</f>
        <v>0</v>
      </c>
      <c r="U66" t="str">
        <f ca="1">IF(Einzelschützen[[#This Row],[Schüler]]&gt;0,_xlfn.RANK.EQ(Einzelschützen[[#This Row],[Schüler]],Einzelschützen[[#All],[Schüler]])+ROW(Einzelschützen[[#This Row],[Rang Schüler]])/1000,"")</f>
        <v/>
      </c>
      <c r="V66" t="str">
        <f>IF(Einzelschützen[[#This Row],[Jugend]]&gt;0,_xlfn.RANK.EQ(Einzelschützen[[#This Row],[Jugend]],Einzelschützen[[#All],[Jugend]])+ROW(Einzelschützen[[#This Row],[Rang Jugend]])/1000,"")</f>
        <v/>
      </c>
      <c r="W66" t="str">
        <f>IF(Einzelschützen[[#This Row],[Junioren]]&gt;0,_xlfn.RANK.EQ(Einzelschützen[[#This Row],[Junioren]],Einzelschützen[[#All],[Junioren]])+ROW(Einzelschützen[[#This Row],[Rang Junioren]])/1000,"")</f>
        <v/>
      </c>
      <c r="X66" t="str">
        <f>IF(Einzelschützen[[#This Row],[Pistole]]&gt;0,_xlfn.RANK.EQ(Einzelschützen[[#This Row],[Pistole]],Einzelschützen[[#All],[Pistole]])+ROW(Einzelschützen[[#This Row],[Rang Pistole]])/1000,"")</f>
        <v/>
      </c>
    </row>
    <row r="67" spans="1:24" x14ac:dyDescent="0.25">
      <c r="A67">
        <f ca="1">MAX(Einzelschützen[[#This Row],[Rang Schüler]:[Rang Pistole]])</f>
        <v>0</v>
      </c>
      <c r="B67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7" s="1" t="s">
        <v>80</v>
      </c>
      <c r="D67" s="1" t="str">
        <f>VLOOKUP(LEFT(Einzelschützen[[#This Row],[Schütze]],1),Klasse,2,FALSE)</f>
        <v>Schüler</v>
      </c>
      <c r="E67" s="1" t="s">
        <v>4</v>
      </c>
      <c r="F67">
        <f t="shared" ca="1" si="9"/>
        <v>0</v>
      </c>
      <c r="G67">
        <f t="shared" ca="1" si="10"/>
        <v>0</v>
      </c>
      <c r="H67">
        <f t="shared" ca="1" si="11"/>
        <v>0</v>
      </c>
      <c r="I67">
        <f t="shared" ca="1" si="8"/>
        <v>0</v>
      </c>
      <c r="J67">
        <f t="shared" ca="1" si="12"/>
        <v>0</v>
      </c>
      <c r="K67">
        <f t="shared" ref="K67:K121" ca="1" si="13">INDIRECT("Gau_"&amp;RIGHT(LEFT(C67,2),1))</f>
        <v>0</v>
      </c>
      <c r="L6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67" s="49">
        <f ca="1">_xlfn.NUMBERVALUE(LEFT(Einzelschützen[[#This Row],[Gau]],3))</f>
        <v>0</v>
      </c>
      <c r="N67">
        <f ca="1">COUNTIF(Einzelschützen[[#All],[ID Schütze]],Einzelschützen[[#This Row],[ID Schütze]])</f>
        <v>32</v>
      </c>
      <c r="O6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7">
        <f ca="1">IF(Einzelschützen[[#This Row],[Vorkampf]]="",Einzelschützen[[#This Row],[Rückkampf Schütze]],Einzelschützen[[#This Row],[Vorkampf]]+Einzelschützen[[#This Row],[Rückkampf Schütze]])</f>
        <v>0</v>
      </c>
      <c r="Q67">
        <f ca="1">IF(Einzelschützen[[#This Row],[Klasse]]=Einzelschützen[[#Headers],[Schüler]],Einzelschützen[[#This Row],[Gesamt]],0)</f>
        <v>0</v>
      </c>
      <c r="R67">
        <f>IF(Einzelschützen[[#This Row],[Klasse]]=Einzelschützen[[#Headers],[Jugend]],Einzelschützen[[#This Row],[Gesamt]],0)</f>
        <v>0</v>
      </c>
      <c r="S67">
        <f>IF(Einzelschützen[[#This Row],[Klasse]]=Einzelschützen[[#Headers],[Junioren]],Einzelschützen[[#This Row],[Gesamt]],0)</f>
        <v>0</v>
      </c>
      <c r="T67">
        <f>IF(Einzelschützen[[#This Row],[Klasse]]=Einzelschützen[[#Headers],[Pistole]],Einzelschützen[[#This Row],[Gesamt]],0)</f>
        <v>0</v>
      </c>
      <c r="U67" t="str">
        <f ca="1">IF(Einzelschützen[[#This Row],[Schüler]]&gt;0,_xlfn.RANK.EQ(Einzelschützen[[#This Row],[Schüler]],Einzelschützen[[#All],[Schüler]])+ROW(Einzelschützen[[#This Row],[Rang Schüler]])/1000,"")</f>
        <v/>
      </c>
      <c r="V67" t="str">
        <f>IF(Einzelschützen[[#This Row],[Jugend]]&gt;0,_xlfn.RANK.EQ(Einzelschützen[[#This Row],[Jugend]],Einzelschützen[[#All],[Jugend]])+ROW(Einzelschützen[[#This Row],[Rang Jugend]])/1000,"")</f>
        <v/>
      </c>
      <c r="W67" t="str">
        <f>IF(Einzelschützen[[#This Row],[Junioren]]&gt;0,_xlfn.RANK.EQ(Einzelschützen[[#This Row],[Junioren]],Einzelschützen[[#All],[Junioren]])+ROW(Einzelschützen[[#This Row],[Rang Junioren]])/1000,"")</f>
        <v/>
      </c>
      <c r="X67" t="str">
        <f>IF(Einzelschützen[[#This Row],[Pistole]]&gt;0,_xlfn.RANK.EQ(Einzelschützen[[#This Row],[Pistole]],Einzelschützen[[#All],[Pistole]])+ROW(Einzelschützen[[#This Row],[Rang Pistole]])/1000,"")</f>
        <v/>
      </c>
    </row>
    <row r="68" spans="1:24" x14ac:dyDescent="0.25">
      <c r="A68">
        <f ca="1">MAX(Einzelschützen[[#This Row],[Rang Schüler]:[Rang Pistole]])</f>
        <v>0</v>
      </c>
      <c r="B68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8" s="1" t="s">
        <v>81</v>
      </c>
      <c r="D68" s="1" t="str">
        <f>VLOOKUP(LEFT(Einzelschützen[[#This Row],[Schütze]],1),Klasse,2,FALSE)</f>
        <v>Schüler</v>
      </c>
      <c r="E68" s="1" t="s">
        <v>4</v>
      </c>
      <c r="F68">
        <f t="shared" ca="1" si="9"/>
        <v>0</v>
      </c>
      <c r="G68">
        <f t="shared" ca="1" si="10"/>
        <v>0</v>
      </c>
      <c r="H68">
        <f t="shared" ca="1" si="11"/>
        <v>0</v>
      </c>
      <c r="I68">
        <f t="shared" ca="1" si="8"/>
        <v>0</v>
      </c>
      <c r="J68">
        <f t="shared" ca="1" si="12"/>
        <v>0</v>
      </c>
      <c r="K68">
        <f t="shared" ca="1" si="13"/>
        <v>0</v>
      </c>
      <c r="L6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68" s="49">
        <f ca="1">_xlfn.NUMBERVALUE(LEFT(Einzelschützen[[#This Row],[Gau]],3))</f>
        <v>0</v>
      </c>
      <c r="N68">
        <f ca="1">COUNTIF(Einzelschützen[[#All],[ID Schütze]],Einzelschützen[[#This Row],[ID Schütze]])</f>
        <v>32</v>
      </c>
      <c r="O6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8">
        <f ca="1">IF(Einzelschützen[[#This Row],[Vorkampf]]="",Einzelschützen[[#This Row],[Rückkampf Schütze]],Einzelschützen[[#This Row],[Vorkampf]]+Einzelschützen[[#This Row],[Rückkampf Schütze]])</f>
        <v>0</v>
      </c>
      <c r="Q68">
        <f ca="1">IF(Einzelschützen[[#This Row],[Klasse]]=Einzelschützen[[#Headers],[Schüler]],Einzelschützen[[#This Row],[Gesamt]],0)</f>
        <v>0</v>
      </c>
      <c r="R68">
        <f>IF(Einzelschützen[[#This Row],[Klasse]]=Einzelschützen[[#Headers],[Jugend]],Einzelschützen[[#This Row],[Gesamt]],0)</f>
        <v>0</v>
      </c>
      <c r="S68">
        <f>IF(Einzelschützen[[#This Row],[Klasse]]=Einzelschützen[[#Headers],[Junioren]],Einzelschützen[[#This Row],[Gesamt]],0)</f>
        <v>0</v>
      </c>
      <c r="T68">
        <f>IF(Einzelschützen[[#This Row],[Klasse]]=Einzelschützen[[#Headers],[Pistole]],Einzelschützen[[#This Row],[Gesamt]],0)</f>
        <v>0</v>
      </c>
      <c r="U68" t="str">
        <f ca="1">IF(Einzelschützen[[#This Row],[Schüler]]&gt;0,_xlfn.RANK.EQ(Einzelschützen[[#This Row],[Schüler]],Einzelschützen[[#All],[Schüler]])+ROW(Einzelschützen[[#This Row],[Rang Schüler]])/1000,"")</f>
        <v/>
      </c>
      <c r="V68" t="str">
        <f>IF(Einzelschützen[[#This Row],[Jugend]]&gt;0,_xlfn.RANK.EQ(Einzelschützen[[#This Row],[Jugend]],Einzelschützen[[#All],[Jugend]])+ROW(Einzelschützen[[#This Row],[Rang Jugend]])/1000,"")</f>
        <v/>
      </c>
      <c r="W68" t="str">
        <f>IF(Einzelschützen[[#This Row],[Junioren]]&gt;0,_xlfn.RANK.EQ(Einzelschützen[[#This Row],[Junioren]],Einzelschützen[[#All],[Junioren]])+ROW(Einzelschützen[[#This Row],[Rang Junioren]])/1000,"")</f>
        <v/>
      </c>
      <c r="X68" t="str">
        <f>IF(Einzelschützen[[#This Row],[Pistole]]&gt;0,_xlfn.RANK.EQ(Einzelschützen[[#This Row],[Pistole]],Einzelschützen[[#All],[Pistole]])+ROW(Einzelschützen[[#This Row],[Rang Pistole]])/1000,"")</f>
        <v/>
      </c>
    </row>
    <row r="69" spans="1:24" x14ac:dyDescent="0.25">
      <c r="A69">
        <f ca="1">MAX(Einzelschützen[[#This Row],[Rang Schüler]:[Rang Pistole]])</f>
        <v>0</v>
      </c>
      <c r="B69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9" s="1" t="s">
        <v>82</v>
      </c>
      <c r="D69" s="1" t="str">
        <f>VLOOKUP(LEFT(Einzelschützen[[#This Row],[Schütze]],1),Klasse,2,FALSE)</f>
        <v>Schüler</v>
      </c>
      <c r="E69" s="1" t="s">
        <v>4</v>
      </c>
      <c r="F69">
        <f t="shared" ca="1" si="9"/>
        <v>0</v>
      </c>
      <c r="G69">
        <f t="shared" ca="1" si="10"/>
        <v>0</v>
      </c>
      <c r="H69">
        <f t="shared" ca="1" si="11"/>
        <v>0</v>
      </c>
      <c r="I69">
        <f t="shared" ca="1" si="8"/>
        <v>0</v>
      </c>
      <c r="J69">
        <f t="shared" ca="1" si="12"/>
        <v>0</v>
      </c>
      <c r="K69">
        <f t="shared" ca="1" si="13"/>
        <v>0</v>
      </c>
      <c r="L6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69" s="49">
        <f ca="1">_xlfn.NUMBERVALUE(LEFT(Einzelschützen[[#This Row],[Gau]],3))</f>
        <v>0</v>
      </c>
      <c r="N69">
        <f ca="1">COUNTIF(Einzelschützen[[#All],[ID Schütze]],Einzelschützen[[#This Row],[ID Schütze]])</f>
        <v>32</v>
      </c>
      <c r="O6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9">
        <f ca="1">IF(Einzelschützen[[#This Row],[Vorkampf]]="",Einzelschützen[[#This Row],[Rückkampf Schütze]],Einzelschützen[[#This Row],[Vorkampf]]+Einzelschützen[[#This Row],[Rückkampf Schütze]])</f>
        <v>0</v>
      </c>
      <c r="Q69">
        <f ca="1">IF(Einzelschützen[[#This Row],[Klasse]]=Einzelschützen[[#Headers],[Schüler]],Einzelschützen[[#This Row],[Gesamt]],0)</f>
        <v>0</v>
      </c>
      <c r="R69">
        <f>IF(Einzelschützen[[#This Row],[Klasse]]=Einzelschützen[[#Headers],[Jugend]],Einzelschützen[[#This Row],[Gesamt]],0)</f>
        <v>0</v>
      </c>
      <c r="S69">
        <f>IF(Einzelschützen[[#This Row],[Klasse]]=Einzelschützen[[#Headers],[Junioren]],Einzelschützen[[#This Row],[Gesamt]],0)</f>
        <v>0</v>
      </c>
      <c r="T69">
        <f>IF(Einzelschützen[[#This Row],[Klasse]]=Einzelschützen[[#Headers],[Pistole]],Einzelschützen[[#This Row],[Gesamt]],0)</f>
        <v>0</v>
      </c>
      <c r="U69" t="str">
        <f ca="1">IF(Einzelschützen[[#This Row],[Schüler]]&gt;0,_xlfn.RANK.EQ(Einzelschützen[[#This Row],[Schüler]],Einzelschützen[[#All],[Schüler]])+ROW(Einzelschützen[[#This Row],[Rang Schüler]])/1000,"")</f>
        <v/>
      </c>
      <c r="V69" t="str">
        <f>IF(Einzelschützen[[#This Row],[Jugend]]&gt;0,_xlfn.RANK.EQ(Einzelschützen[[#This Row],[Jugend]],Einzelschützen[[#All],[Jugend]])+ROW(Einzelschützen[[#This Row],[Rang Jugend]])/1000,"")</f>
        <v/>
      </c>
      <c r="W69" t="str">
        <f>IF(Einzelschützen[[#This Row],[Junioren]]&gt;0,_xlfn.RANK.EQ(Einzelschützen[[#This Row],[Junioren]],Einzelschützen[[#All],[Junioren]])+ROW(Einzelschützen[[#This Row],[Rang Junioren]])/1000,"")</f>
        <v/>
      </c>
      <c r="X69" t="str">
        <f>IF(Einzelschützen[[#This Row],[Pistole]]&gt;0,_xlfn.RANK.EQ(Einzelschützen[[#This Row],[Pistole]],Einzelschützen[[#All],[Pistole]])+ROW(Einzelschützen[[#This Row],[Rang Pistole]])/1000,"")</f>
        <v/>
      </c>
    </row>
    <row r="70" spans="1:24" x14ac:dyDescent="0.25">
      <c r="A70">
        <f ca="1">MAX(Einzelschützen[[#This Row],[Rang Schüler]:[Rang Pistole]])</f>
        <v>0</v>
      </c>
      <c r="B70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70" s="1" t="s">
        <v>75</v>
      </c>
      <c r="D70" s="1" t="str">
        <f>VLOOKUP(LEFT(Einzelschützen[[#This Row],[Schütze]],1),Klasse,2,FALSE)</f>
        <v>Schüler</v>
      </c>
      <c r="E70" s="1" t="s">
        <v>5</v>
      </c>
      <c r="F70">
        <f t="shared" ca="1" si="9"/>
        <v>0</v>
      </c>
      <c r="G70">
        <f t="shared" ca="1" si="10"/>
        <v>0</v>
      </c>
      <c r="H70">
        <f t="shared" ca="1" si="11"/>
        <v>0</v>
      </c>
      <c r="I70" t="str">
        <f t="shared" ca="1" si="8"/>
        <v/>
      </c>
      <c r="J70">
        <f t="shared" ca="1" si="12"/>
        <v>0</v>
      </c>
      <c r="K70">
        <f t="shared" ca="1" si="13"/>
        <v>0</v>
      </c>
      <c r="L7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70" s="49">
        <f ca="1">_xlfn.NUMBERVALUE(LEFT(Einzelschützen[[#This Row],[Gau]],3))</f>
        <v>0</v>
      </c>
      <c r="N70">
        <f ca="1">COUNTIF(Einzelschützen[[#All],[ID Schütze]],Einzelschützen[[#This Row],[ID Schütze]])</f>
        <v>32</v>
      </c>
      <c r="O7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0">
        <f ca="1">IF(Einzelschützen[[#This Row],[Vorkampf]]="",Einzelschützen[[#This Row],[Rückkampf Schütze]],Einzelschützen[[#This Row],[Vorkampf]]+Einzelschützen[[#This Row],[Rückkampf Schütze]])</f>
        <v>0</v>
      </c>
      <c r="Q70">
        <f ca="1">IF(Einzelschützen[[#This Row],[Klasse]]=Einzelschützen[[#Headers],[Schüler]],Einzelschützen[[#This Row],[Gesamt]],0)</f>
        <v>0</v>
      </c>
      <c r="R70">
        <f>IF(Einzelschützen[[#This Row],[Klasse]]=Einzelschützen[[#Headers],[Jugend]],Einzelschützen[[#This Row],[Gesamt]],0)</f>
        <v>0</v>
      </c>
      <c r="S70">
        <f>IF(Einzelschützen[[#This Row],[Klasse]]=Einzelschützen[[#Headers],[Junioren]],Einzelschützen[[#This Row],[Gesamt]],0)</f>
        <v>0</v>
      </c>
      <c r="T70">
        <f>IF(Einzelschützen[[#This Row],[Klasse]]=Einzelschützen[[#Headers],[Pistole]],Einzelschützen[[#This Row],[Gesamt]],0)</f>
        <v>0</v>
      </c>
      <c r="U70" t="str">
        <f ca="1">IF(Einzelschützen[[#This Row],[Schüler]]&gt;0,_xlfn.RANK.EQ(Einzelschützen[[#This Row],[Schüler]],Einzelschützen[[#All],[Schüler]])+ROW(Einzelschützen[[#This Row],[Rang Schüler]])/1000,"")</f>
        <v/>
      </c>
      <c r="V70" t="str">
        <f>IF(Einzelschützen[[#This Row],[Jugend]]&gt;0,_xlfn.RANK.EQ(Einzelschützen[[#This Row],[Jugend]],Einzelschützen[[#All],[Jugend]])+ROW(Einzelschützen[[#This Row],[Rang Jugend]])/1000,"")</f>
        <v/>
      </c>
      <c r="W70" t="str">
        <f>IF(Einzelschützen[[#This Row],[Junioren]]&gt;0,_xlfn.RANK.EQ(Einzelschützen[[#This Row],[Junioren]],Einzelschützen[[#All],[Junioren]])+ROW(Einzelschützen[[#This Row],[Rang Junioren]])/1000,"")</f>
        <v/>
      </c>
      <c r="X70" t="str">
        <f>IF(Einzelschützen[[#This Row],[Pistole]]&gt;0,_xlfn.RANK.EQ(Einzelschützen[[#This Row],[Pistole]],Einzelschützen[[#All],[Pistole]])+ROW(Einzelschützen[[#This Row],[Rang Pistole]])/1000,"")</f>
        <v/>
      </c>
    </row>
    <row r="71" spans="1:24" x14ac:dyDescent="0.25">
      <c r="A71">
        <f ca="1">MAX(Einzelschützen[[#This Row],[Rang Schüler]:[Rang Pistole]])</f>
        <v>0</v>
      </c>
      <c r="B71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71" s="1" t="s">
        <v>76</v>
      </c>
      <c r="D71" s="1" t="str">
        <f>VLOOKUP(LEFT(Einzelschützen[[#This Row],[Schütze]],1),Klasse,2,FALSE)</f>
        <v>Schüler</v>
      </c>
      <c r="E71" s="1" t="s">
        <v>5</v>
      </c>
      <c r="F71">
        <f t="shared" ca="1" si="9"/>
        <v>0</v>
      </c>
      <c r="G71">
        <f t="shared" ca="1" si="10"/>
        <v>0</v>
      </c>
      <c r="H71">
        <f t="shared" ca="1" si="11"/>
        <v>0</v>
      </c>
      <c r="I71" t="str">
        <f t="shared" ca="1" si="8"/>
        <v/>
      </c>
      <c r="J71">
        <f t="shared" ca="1" si="12"/>
        <v>0</v>
      </c>
      <c r="K71">
        <f t="shared" ca="1" si="13"/>
        <v>0</v>
      </c>
      <c r="L7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71" s="49">
        <f ca="1">_xlfn.NUMBERVALUE(LEFT(Einzelschützen[[#This Row],[Gau]],3))</f>
        <v>0</v>
      </c>
      <c r="N71">
        <f ca="1">COUNTIF(Einzelschützen[[#All],[ID Schütze]],Einzelschützen[[#This Row],[ID Schütze]])</f>
        <v>32</v>
      </c>
      <c r="O7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1">
        <f ca="1">IF(Einzelschützen[[#This Row],[Vorkampf]]="",Einzelschützen[[#This Row],[Rückkampf Schütze]],Einzelschützen[[#This Row],[Vorkampf]]+Einzelschützen[[#This Row],[Rückkampf Schütze]])</f>
        <v>0</v>
      </c>
      <c r="Q71">
        <f ca="1">IF(Einzelschützen[[#This Row],[Klasse]]=Einzelschützen[[#Headers],[Schüler]],Einzelschützen[[#This Row],[Gesamt]],0)</f>
        <v>0</v>
      </c>
      <c r="R71">
        <f>IF(Einzelschützen[[#This Row],[Klasse]]=Einzelschützen[[#Headers],[Jugend]],Einzelschützen[[#This Row],[Gesamt]],0)</f>
        <v>0</v>
      </c>
      <c r="S71">
        <f>IF(Einzelschützen[[#This Row],[Klasse]]=Einzelschützen[[#Headers],[Junioren]],Einzelschützen[[#This Row],[Gesamt]],0)</f>
        <v>0</v>
      </c>
      <c r="T71">
        <f>IF(Einzelschützen[[#This Row],[Klasse]]=Einzelschützen[[#Headers],[Pistole]],Einzelschützen[[#This Row],[Gesamt]],0)</f>
        <v>0</v>
      </c>
      <c r="U71" t="str">
        <f ca="1">IF(Einzelschützen[[#This Row],[Schüler]]&gt;0,_xlfn.RANK.EQ(Einzelschützen[[#This Row],[Schüler]],Einzelschützen[[#All],[Schüler]])+ROW(Einzelschützen[[#This Row],[Rang Schüler]])/1000,"")</f>
        <v/>
      </c>
      <c r="V71" t="str">
        <f>IF(Einzelschützen[[#This Row],[Jugend]]&gt;0,_xlfn.RANK.EQ(Einzelschützen[[#This Row],[Jugend]],Einzelschützen[[#All],[Jugend]])+ROW(Einzelschützen[[#This Row],[Rang Jugend]])/1000,"")</f>
        <v/>
      </c>
      <c r="W71" t="str">
        <f>IF(Einzelschützen[[#This Row],[Junioren]]&gt;0,_xlfn.RANK.EQ(Einzelschützen[[#This Row],[Junioren]],Einzelschützen[[#All],[Junioren]])+ROW(Einzelschützen[[#This Row],[Rang Junioren]])/1000,"")</f>
        <v/>
      </c>
      <c r="X71" t="str">
        <f>IF(Einzelschützen[[#This Row],[Pistole]]&gt;0,_xlfn.RANK.EQ(Einzelschützen[[#This Row],[Pistole]],Einzelschützen[[#All],[Pistole]])+ROW(Einzelschützen[[#This Row],[Rang Pistole]])/1000,"")</f>
        <v/>
      </c>
    </row>
    <row r="72" spans="1:24" x14ac:dyDescent="0.25">
      <c r="A72">
        <f ca="1">MAX(Einzelschützen[[#This Row],[Rang Schüler]:[Rang Pistole]])</f>
        <v>0</v>
      </c>
      <c r="B72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72" s="1" t="s">
        <v>77</v>
      </c>
      <c r="D72" s="1" t="str">
        <f>VLOOKUP(LEFT(Einzelschützen[[#This Row],[Schütze]],1),Klasse,2,FALSE)</f>
        <v>Schüler</v>
      </c>
      <c r="E72" s="1" t="s">
        <v>5</v>
      </c>
      <c r="F72">
        <f t="shared" ca="1" si="9"/>
        <v>0</v>
      </c>
      <c r="G72">
        <f t="shared" ca="1" si="10"/>
        <v>0</v>
      </c>
      <c r="H72">
        <f t="shared" ca="1" si="11"/>
        <v>0</v>
      </c>
      <c r="I72" t="str">
        <f t="shared" ca="1" si="8"/>
        <v/>
      </c>
      <c r="J72">
        <f t="shared" ca="1" si="12"/>
        <v>0</v>
      </c>
      <c r="K72">
        <f t="shared" ca="1" si="13"/>
        <v>0</v>
      </c>
      <c r="L7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72" s="49">
        <f ca="1">_xlfn.NUMBERVALUE(LEFT(Einzelschützen[[#This Row],[Gau]],3))</f>
        <v>0</v>
      </c>
      <c r="N72">
        <f ca="1">COUNTIF(Einzelschützen[[#All],[ID Schütze]],Einzelschützen[[#This Row],[ID Schütze]])</f>
        <v>32</v>
      </c>
      <c r="O7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2">
        <f ca="1">IF(Einzelschützen[[#This Row],[Vorkampf]]="",Einzelschützen[[#This Row],[Rückkampf Schütze]],Einzelschützen[[#This Row],[Vorkampf]]+Einzelschützen[[#This Row],[Rückkampf Schütze]])</f>
        <v>0</v>
      </c>
      <c r="Q72">
        <f ca="1">IF(Einzelschützen[[#This Row],[Klasse]]=Einzelschützen[[#Headers],[Schüler]],Einzelschützen[[#This Row],[Gesamt]],0)</f>
        <v>0</v>
      </c>
      <c r="R72">
        <f>IF(Einzelschützen[[#This Row],[Klasse]]=Einzelschützen[[#Headers],[Jugend]],Einzelschützen[[#This Row],[Gesamt]],0)</f>
        <v>0</v>
      </c>
      <c r="S72">
        <f>IF(Einzelschützen[[#This Row],[Klasse]]=Einzelschützen[[#Headers],[Junioren]],Einzelschützen[[#This Row],[Gesamt]],0)</f>
        <v>0</v>
      </c>
      <c r="T72">
        <f>IF(Einzelschützen[[#This Row],[Klasse]]=Einzelschützen[[#Headers],[Pistole]],Einzelschützen[[#This Row],[Gesamt]],0)</f>
        <v>0</v>
      </c>
      <c r="U72" t="str">
        <f ca="1">IF(Einzelschützen[[#This Row],[Schüler]]&gt;0,_xlfn.RANK.EQ(Einzelschützen[[#This Row],[Schüler]],Einzelschützen[[#All],[Schüler]])+ROW(Einzelschützen[[#This Row],[Rang Schüler]])/1000,"")</f>
        <v/>
      </c>
      <c r="V72" t="str">
        <f>IF(Einzelschützen[[#This Row],[Jugend]]&gt;0,_xlfn.RANK.EQ(Einzelschützen[[#This Row],[Jugend]],Einzelschützen[[#All],[Jugend]])+ROW(Einzelschützen[[#This Row],[Rang Jugend]])/1000,"")</f>
        <v/>
      </c>
      <c r="W72" t="str">
        <f>IF(Einzelschützen[[#This Row],[Junioren]]&gt;0,_xlfn.RANK.EQ(Einzelschützen[[#This Row],[Junioren]],Einzelschützen[[#All],[Junioren]])+ROW(Einzelschützen[[#This Row],[Rang Junioren]])/1000,"")</f>
        <v/>
      </c>
      <c r="X72" t="str">
        <f>IF(Einzelschützen[[#This Row],[Pistole]]&gt;0,_xlfn.RANK.EQ(Einzelschützen[[#This Row],[Pistole]],Einzelschützen[[#All],[Pistole]])+ROW(Einzelschützen[[#This Row],[Rang Pistole]])/1000,"")</f>
        <v/>
      </c>
    </row>
    <row r="73" spans="1:24" x14ac:dyDescent="0.25">
      <c r="A73">
        <f ca="1">MAX(Einzelschützen[[#This Row],[Rang Schüler]:[Rang Pistole]])</f>
        <v>0</v>
      </c>
      <c r="B73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73" s="1" t="s">
        <v>78</v>
      </c>
      <c r="D73" s="1" t="str">
        <f>VLOOKUP(LEFT(Einzelschützen[[#This Row],[Schütze]],1),Klasse,2,FALSE)</f>
        <v>Schüler</v>
      </c>
      <c r="E73" s="1" t="s">
        <v>5</v>
      </c>
      <c r="F73">
        <f t="shared" ca="1" si="9"/>
        <v>0</v>
      </c>
      <c r="G73">
        <f t="shared" ca="1" si="10"/>
        <v>0</v>
      </c>
      <c r="H73">
        <f t="shared" ca="1" si="11"/>
        <v>0</v>
      </c>
      <c r="I73" t="str">
        <f t="shared" ca="1" si="8"/>
        <v/>
      </c>
      <c r="J73">
        <f t="shared" ca="1" si="12"/>
        <v>0</v>
      </c>
      <c r="K73">
        <f t="shared" ca="1" si="13"/>
        <v>0</v>
      </c>
      <c r="L7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73" s="49">
        <f ca="1">_xlfn.NUMBERVALUE(LEFT(Einzelschützen[[#This Row],[Gau]],3))</f>
        <v>0</v>
      </c>
      <c r="N73">
        <f ca="1">COUNTIF(Einzelschützen[[#All],[ID Schütze]],Einzelschützen[[#This Row],[ID Schütze]])</f>
        <v>32</v>
      </c>
      <c r="O7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3">
        <f ca="1">IF(Einzelschützen[[#This Row],[Vorkampf]]="",Einzelschützen[[#This Row],[Rückkampf Schütze]],Einzelschützen[[#This Row],[Vorkampf]]+Einzelschützen[[#This Row],[Rückkampf Schütze]])</f>
        <v>0</v>
      </c>
      <c r="Q73">
        <f ca="1">IF(Einzelschützen[[#This Row],[Klasse]]=Einzelschützen[[#Headers],[Schüler]],Einzelschützen[[#This Row],[Gesamt]],0)</f>
        <v>0</v>
      </c>
      <c r="R73">
        <f>IF(Einzelschützen[[#This Row],[Klasse]]=Einzelschützen[[#Headers],[Jugend]],Einzelschützen[[#This Row],[Gesamt]],0)</f>
        <v>0</v>
      </c>
      <c r="S73">
        <f>IF(Einzelschützen[[#This Row],[Klasse]]=Einzelschützen[[#Headers],[Junioren]],Einzelschützen[[#This Row],[Gesamt]],0)</f>
        <v>0</v>
      </c>
      <c r="T73">
        <f>IF(Einzelschützen[[#This Row],[Klasse]]=Einzelschützen[[#Headers],[Pistole]],Einzelschützen[[#This Row],[Gesamt]],0)</f>
        <v>0</v>
      </c>
      <c r="U73" t="str">
        <f ca="1">IF(Einzelschützen[[#This Row],[Schüler]]&gt;0,_xlfn.RANK.EQ(Einzelschützen[[#This Row],[Schüler]],Einzelschützen[[#All],[Schüler]])+ROW(Einzelschützen[[#This Row],[Rang Schüler]])/1000,"")</f>
        <v/>
      </c>
      <c r="V73" t="str">
        <f>IF(Einzelschützen[[#This Row],[Jugend]]&gt;0,_xlfn.RANK.EQ(Einzelschützen[[#This Row],[Jugend]],Einzelschützen[[#All],[Jugend]])+ROW(Einzelschützen[[#This Row],[Rang Jugend]])/1000,"")</f>
        <v/>
      </c>
      <c r="W73" t="str">
        <f>IF(Einzelschützen[[#This Row],[Junioren]]&gt;0,_xlfn.RANK.EQ(Einzelschützen[[#This Row],[Junioren]],Einzelschützen[[#All],[Junioren]])+ROW(Einzelschützen[[#This Row],[Rang Junioren]])/1000,"")</f>
        <v/>
      </c>
      <c r="X73" t="str">
        <f>IF(Einzelschützen[[#This Row],[Pistole]]&gt;0,_xlfn.RANK.EQ(Einzelschützen[[#This Row],[Pistole]],Einzelschützen[[#All],[Pistole]])+ROW(Einzelschützen[[#This Row],[Rang Pistole]])/1000,"")</f>
        <v/>
      </c>
    </row>
    <row r="74" spans="1:24" x14ac:dyDescent="0.25">
      <c r="A74">
        <f ca="1">MAX(Einzelschützen[[#This Row],[Rang Schüler]:[Rang Pistole]])</f>
        <v>0</v>
      </c>
      <c r="B74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74" s="1" t="s">
        <v>79</v>
      </c>
      <c r="D74" s="1" t="str">
        <f>VLOOKUP(LEFT(Einzelschützen[[#This Row],[Schütze]],1),Klasse,2,FALSE)</f>
        <v>Schüler</v>
      </c>
      <c r="E74" s="1" t="s">
        <v>5</v>
      </c>
      <c r="F74">
        <f t="shared" ca="1" si="9"/>
        <v>0</v>
      </c>
      <c r="G74">
        <f t="shared" ca="1" si="10"/>
        <v>0</v>
      </c>
      <c r="H74">
        <f t="shared" ca="1" si="11"/>
        <v>0</v>
      </c>
      <c r="I74" t="str">
        <f t="shared" ca="1" si="8"/>
        <v/>
      </c>
      <c r="J74">
        <f t="shared" ca="1" si="12"/>
        <v>0</v>
      </c>
      <c r="K74">
        <f t="shared" ca="1" si="13"/>
        <v>0</v>
      </c>
      <c r="L7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74" s="49">
        <f ca="1">_xlfn.NUMBERVALUE(LEFT(Einzelschützen[[#This Row],[Gau]],3))</f>
        <v>0</v>
      </c>
      <c r="N74">
        <f ca="1">COUNTIF(Einzelschützen[[#All],[ID Schütze]],Einzelschützen[[#This Row],[ID Schütze]])</f>
        <v>32</v>
      </c>
      <c r="O7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4">
        <f ca="1">IF(Einzelschützen[[#This Row],[Vorkampf]]="",Einzelschützen[[#This Row],[Rückkampf Schütze]],Einzelschützen[[#This Row],[Vorkampf]]+Einzelschützen[[#This Row],[Rückkampf Schütze]])</f>
        <v>0</v>
      </c>
      <c r="Q74">
        <f ca="1">IF(Einzelschützen[[#This Row],[Klasse]]=Einzelschützen[[#Headers],[Schüler]],Einzelschützen[[#This Row],[Gesamt]],0)</f>
        <v>0</v>
      </c>
      <c r="R74">
        <f>IF(Einzelschützen[[#This Row],[Klasse]]=Einzelschützen[[#Headers],[Jugend]],Einzelschützen[[#This Row],[Gesamt]],0)</f>
        <v>0</v>
      </c>
      <c r="S74">
        <f>IF(Einzelschützen[[#This Row],[Klasse]]=Einzelschützen[[#Headers],[Junioren]],Einzelschützen[[#This Row],[Gesamt]],0)</f>
        <v>0</v>
      </c>
      <c r="T74">
        <f>IF(Einzelschützen[[#This Row],[Klasse]]=Einzelschützen[[#Headers],[Pistole]],Einzelschützen[[#This Row],[Gesamt]],0)</f>
        <v>0</v>
      </c>
      <c r="U74" t="str">
        <f ca="1">IF(Einzelschützen[[#This Row],[Schüler]]&gt;0,_xlfn.RANK.EQ(Einzelschützen[[#This Row],[Schüler]],Einzelschützen[[#All],[Schüler]])+ROW(Einzelschützen[[#This Row],[Rang Schüler]])/1000,"")</f>
        <v/>
      </c>
      <c r="V74" t="str">
        <f>IF(Einzelschützen[[#This Row],[Jugend]]&gt;0,_xlfn.RANK.EQ(Einzelschützen[[#This Row],[Jugend]],Einzelschützen[[#All],[Jugend]])+ROW(Einzelschützen[[#This Row],[Rang Jugend]])/1000,"")</f>
        <v/>
      </c>
      <c r="W74" t="str">
        <f>IF(Einzelschützen[[#This Row],[Junioren]]&gt;0,_xlfn.RANK.EQ(Einzelschützen[[#This Row],[Junioren]],Einzelschützen[[#All],[Junioren]])+ROW(Einzelschützen[[#This Row],[Rang Junioren]])/1000,"")</f>
        <v/>
      </c>
      <c r="X74" t="str">
        <f>IF(Einzelschützen[[#This Row],[Pistole]]&gt;0,_xlfn.RANK.EQ(Einzelschützen[[#This Row],[Pistole]],Einzelschützen[[#All],[Pistole]])+ROW(Einzelschützen[[#This Row],[Rang Pistole]])/1000,"")</f>
        <v/>
      </c>
    </row>
    <row r="75" spans="1:24" x14ac:dyDescent="0.25">
      <c r="A75">
        <f ca="1">MAX(Einzelschützen[[#This Row],[Rang Schüler]:[Rang Pistole]])</f>
        <v>0</v>
      </c>
      <c r="B75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75" s="1" t="s">
        <v>80</v>
      </c>
      <c r="D75" s="1" t="str">
        <f>VLOOKUP(LEFT(Einzelschützen[[#This Row],[Schütze]],1),Klasse,2,FALSE)</f>
        <v>Schüler</v>
      </c>
      <c r="E75" s="1" t="s">
        <v>5</v>
      </c>
      <c r="F75">
        <f t="shared" ca="1" si="9"/>
        <v>0</v>
      </c>
      <c r="G75">
        <f t="shared" ca="1" si="10"/>
        <v>0</v>
      </c>
      <c r="H75">
        <f t="shared" ca="1" si="11"/>
        <v>0</v>
      </c>
      <c r="I75" t="str">
        <f t="shared" ca="1" si="8"/>
        <v/>
      </c>
      <c r="J75">
        <f t="shared" ca="1" si="12"/>
        <v>0</v>
      </c>
      <c r="K75">
        <f t="shared" ca="1" si="13"/>
        <v>0</v>
      </c>
      <c r="L7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75" s="49">
        <f ca="1">_xlfn.NUMBERVALUE(LEFT(Einzelschützen[[#This Row],[Gau]],3))</f>
        <v>0</v>
      </c>
      <c r="N75">
        <f ca="1">COUNTIF(Einzelschützen[[#All],[ID Schütze]],Einzelschützen[[#This Row],[ID Schütze]])</f>
        <v>32</v>
      </c>
      <c r="O7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5">
        <f ca="1">IF(Einzelschützen[[#This Row],[Vorkampf]]="",Einzelschützen[[#This Row],[Rückkampf Schütze]],Einzelschützen[[#This Row],[Vorkampf]]+Einzelschützen[[#This Row],[Rückkampf Schütze]])</f>
        <v>0</v>
      </c>
      <c r="Q75">
        <f ca="1">IF(Einzelschützen[[#This Row],[Klasse]]=Einzelschützen[[#Headers],[Schüler]],Einzelschützen[[#This Row],[Gesamt]],0)</f>
        <v>0</v>
      </c>
      <c r="R75">
        <f>IF(Einzelschützen[[#This Row],[Klasse]]=Einzelschützen[[#Headers],[Jugend]],Einzelschützen[[#This Row],[Gesamt]],0)</f>
        <v>0</v>
      </c>
      <c r="S75">
        <f>IF(Einzelschützen[[#This Row],[Klasse]]=Einzelschützen[[#Headers],[Junioren]],Einzelschützen[[#This Row],[Gesamt]],0)</f>
        <v>0</v>
      </c>
      <c r="T75">
        <f>IF(Einzelschützen[[#This Row],[Klasse]]=Einzelschützen[[#Headers],[Pistole]],Einzelschützen[[#This Row],[Gesamt]],0)</f>
        <v>0</v>
      </c>
      <c r="U75" t="str">
        <f ca="1">IF(Einzelschützen[[#This Row],[Schüler]]&gt;0,_xlfn.RANK.EQ(Einzelschützen[[#This Row],[Schüler]],Einzelschützen[[#All],[Schüler]])+ROW(Einzelschützen[[#This Row],[Rang Schüler]])/1000,"")</f>
        <v/>
      </c>
      <c r="V75" t="str">
        <f>IF(Einzelschützen[[#This Row],[Jugend]]&gt;0,_xlfn.RANK.EQ(Einzelschützen[[#This Row],[Jugend]],Einzelschützen[[#All],[Jugend]])+ROW(Einzelschützen[[#This Row],[Rang Jugend]])/1000,"")</f>
        <v/>
      </c>
      <c r="W75" t="str">
        <f>IF(Einzelschützen[[#This Row],[Junioren]]&gt;0,_xlfn.RANK.EQ(Einzelschützen[[#This Row],[Junioren]],Einzelschützen[[#All],[Junioren]])+ROW(Einzelschützen[[#This Row],[Rang Junioren]])/1000,"")</f>
        <v/>
      </c>
      <c r="X75" t="str">
        <f>IF(Einzelschützen[[#This Row],[Pistole]]&gt;0,_xlfn.RANK.EQ(Einzelschützen[[#This Row],[Pistole]],Einzelschützen[[#All],[Pistole]])+ROW(Einzelschützen[[#This Row],[Rang Pistole]])/1000,"")</f>
        <v/>
      </c>
    </row>
    <row r="76" spans="1:24" x14ac:dyDescent="0.25">
      <c r="A76">
        <f ca="1">MAX(Einzelschützen[[#This Row],[Rang Schüler]:[Rang Pistole]])</f>
        <v>0</v>
      </c>
      <c r="B76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76" s="1" t="s">
        <v>81</v>
      </c>
      <c r="D76" s="1" t="str">
        <f>VLOOKUP(LEFT(Einzelschützen[[#This Row],[Schütze]],1),Klasse,2,FALSE)</f>
        <v>Schüler</v>
      </c>
      <c r="E76" s="1" t="s">
        <v>5</v>
      </c>
      <c r="F76">
        <f t="shared" ca="1" si="9"/>
        <v>0</v>
      </c>
      <c r="G76">
        <f t="shared" ca="1" si="10"/>
        <v>0</v>
      </c>
      <c r="H76">
        <f t="shared" ca="1" si="11"/>
        <v>0</v>
      </c>
      <c r="I76" t="str">
        <f t="shared" ca="1" si="8"/>
        <v/>
      </c>
      <c r="J76">
        <f t="shared" ca="1" si="12"/>
        <v>0</v>
      </c>
      <c r="K76">
        <f t="shared" ca="1" si="13"/>
        <v>0</v>
      </c>
      <c r="L7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76" s="49">
        <f ca="1">_xlfn.NUMBERVALUE(LEFT(Einzelschützen[[#This Row],[Gau]],3))</f>
        <v>0</v>
      </c>
      <c r="N76">
        <f ca="1">COUNTIF(Einzelschützen[[#All],[ID Schütze]],Einzelschützen[[#This Row],[ID Schütze]])</f>
        <v>32</v>
      </c>
      <c r="O7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6">
        <f ca="1">IF(Einzelschützen[[#This Row],[Vorkampf]]="",Einzelschützen[[#This Row],[Rückkampf Schütze]],Einzelschützen[[#This Row],[Vorkampf]]+Einzelschützen[[#This Row],[Rückkampf Schütze]])</f>
        <v>0</v>
      </c>
      <c r="Q76">
        <f ca="1">IF(Einzelschützen[[#This Row],[Klasse]]=Einzelschützen[[#Headers],[Schüler]],Einzelschützen[[#This Row],[Gesamt]],0)</f>
        <v>0</v>
      </c>
      <c r="R76">
        <f>IF(Einzelschützen[[#This Row],[Klasse]]=Einzelschützen[[#Headers],[Jugend]],Einzelschützen[[#This Row],[Gesamt]],0)</f>
        <v>0</v>
      </c>
      <c r="S76">
        <f>IF(Einzelschützen[[#This Row],[Klasse]]=Einzelschützen[[#Headers],[Junioren]],Einzelschützen[[#This Row],[Gesamt]],0)</f>
        <v>0</v>
      </c>
      <c r="T76">
        <f>IF(Einzelschützen[[#This Row],[Klasse]]=Einzelschützen[[#Headers],[Pistole]],Einzelschützen[[#This Row],[Gesamt]],0)</f>
        <v>0</v>
      </c>
      <c r="U76" t="str">
        <f ca="1">IF(Einzelschützen[[#This Row],[Schüler]]&gt;0,_xlfn.RANK.EQ(Einzelschützen[[#This Row],[Schüler]],Einzelschützen[[#All],[Schüler]])+ROW(Einzelschützen[[#This Row],[Rang Schüler]])/1000,"")</f>
        <v/>
      </c>
      <c r="V76" t="str">
        <f>IF(Einzelschützen[[#This Row],[Jugend]]&gt;0,_xlfn.RANK.EQ(Einzelschützen[[#This Row],[Jugend]],Einzelschützen[[#All],[Jugend]])+ROW(Einzelschützen[[#This Row],[Rang Jugend]])/1000,"")</f>
        <v/>
      </c>
      <c r="W76" t="str">
        <f>IF(Einzelschützen[[#This Row],[Junioren]]&gt;0,_xlfn.RANK.EQ(Einzelschützen[[#This Row],[Junioren]],Einzelschützen[[#All],[Junioren]])+ROW(Einzelschützen[[#This Row],[Rang Junioren]])/1000,"")</f>
        <v/>
      </c>
      <c r="X76" t="str">
        <f>IF(Einzelschützen[[#This Row],[Pistole]]&gt;0,_xlfn.RANK.EQ(Einzelschützen[[#This Row],[Pistole]],Einzelschützen[[#All],[Pistole]])+ROW(Einzelschützen[[#This Row],[Rang Pistole]])/1000,"")</f>
        <v/>
      </c>
    </row>
    <row r="77" spans="1:24" x14ac:dyDescent="0.25">
      <c r="A77">
        <f ca="1">MAX(Einzelschützen[[#This Row],[Rang Schüler]:[Rang Pistole]])</f>
        <v>0</v>
      </c>
      <c r="B77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Schüler</v>
      </c>
      <c r="C77" s="1" t="s">
        <v>82</v>
      </c>
      <c r="D77" s="1" t="str">
        <f>VLOOKUP(LEFT(Einzelschützen[[#This Row],[Schütze]],1),Klasse,2,FALSE)</f>
        <v>Schüler</v>
      </c>
      <c r="E77" s="1" t="s">
        <v>5</v>
      </c>
      <c r="F77">
        <f t="shared" ca="1" si="9"/>
        <v>0</v>
      </c>
      <c r="G77">
        <f t="shared" ca="1" si="10"/>
        <v>0</v>
      </c>
      <c r="H77">
        <f t="shared" ca="1" si="11"/>
        <v>0</v>
      </c>
      <c r="I77" t="str">
        <f t="shared" ca="1" si="8"/>
        <v/>
      </c>
      <c r="J77">
        <f t="shared" ca="1" si="12"/>
        <v>0</v>
      </c>
      <c r="K77">
        <f t="shared" ca="1" si="13"/>
        <v>0</v>
      </c>
      <c r="L7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Schüler</v>
      </c>
      <c r="M77" s="49">
        <f ca="1">_xlfn.NUMBERVALUE(LEFT(Einzelschützen[[#This Row],[Gau]],3))</f>
        <v>0</v>
      </c>
      <c r="N77">
        <f ca="1">COUNTIF(Einzelschützen[[#All],[ID Schütze]],Einzelschützen[[#This Row],[ID Schütze]])</f>
        <v>32</v>
      </c>
      <c r="O7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7">
        <f ca="1">IF(Einzelschützen[[#This Row],[Vorkampf]]="",Einzelschützen[[#This Row],[Rückkampf Schütze]],Einzelschützen[[#This Row],[Vorkampf]]+Einzelschützen[[#This Row],[Rückkampf Schütze]])</f>
        <v>0</v>
      </c>
      <c r="Q77">
        <f ca="1">IF(Einzelschützen[[#This Row],[Klasse]]=Einzelschützen[[#Headers],[Schüler]],Einzelschützen[[#This Row],[Gesamt]],0)</f>
        <v>0</v>
      </c>
      <c r="R77">
        <f>IF(Einzelschützen[[#This Row],[Klasse]]=Einzelschützen[[#Headers],[Jugend]],Einzelschützen[[#This Row],[Gesamt]],0)</f>
        <v>0</v>
      </c>
      <c r="S77">
        <f>IF(Einzelschützen[[#This Row],[Klasse]]=Einzelschützen[[#Headers],[Junioren]],Einzelschützen[[#This Row],[Gesamt]],0)</f>
        <v>0</v>
      </c>
      <c r="T77">
        <f>IF(Einzelschützen[[#This Row],[Klasse]]=Einzelschützen[[#Headers],[Pistole]],Einzelschützen[[#This Row],[Gesamt]],0)</f>
        <v>0</v>
      </c>
      <c r="U77" t="str">
        <f ca="1">IF(Einzelschützen[[#This Row],[Schüler]]&gt;0,_xlfn.RANK.EQ(Einzelschützen[[#This Row],[Schüler]],Einzelschützen[[#All],[Schüler]])+ROW(Einzelschützen[[#This Row],[Rang Schüler]])/1000,"")</f>
        <v/>
      </c>
      <c r="V77" t="str">
        <f>IF(Einzelschützen[[#This Row],[Jugend]]&gt;0,_xlfn.RANK.EQ(Einzelschützen[[#This Row],[Jugend]],Einzelschützen[[#All],[Jugend]])+ROW(Einzelschützen[[#This Row],[Rang Jugend]])/1000,"")</f>
        <v/>
      </c>
      <c r="W77" t="str">
        <f>IF(Einzelschützen[[#This Row],[Junioren]]&gt;0,_xlfn.RANK.EQ(Einzelschützen[[#This Row],[Junioren]],Einzelschützen[[#All],[Junioren]])+ROW(Einzelschützen[[#This Row],[Rang Junioren]])/1000,"")</f>
        <v/>
      </c>
      <c r="X77" t="str">
        <f>IF(Einzelschützen[[#This Row],[Pistole]]&gt;0,_xlfn.RANK.EQ(Einzelschützen[[#This Row],[Pistole]],Einzelschützen[[#All],[Pistole]])+ROW(Einzelschützen[[#This Row],[Rang Pistole]])/1000,"")</f>
        <v/>
      </c>
    </row>
    <row r="78" spans="1:24" x14ac:dyDescent="0.25">
      <c r="A78">
        <f ca="1">MAX(Einzelschützen[[#This Row],[Rang Schüler]:[Rang Pistole]])</f>
        <v>0</v>
      </c>
      <c r="B78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78" s="1" t="s">
        <v>91</v>
      </c>
      <c r="D78" s="1" t="str">
        <f>VLOOKUP(LEFT(Einzelschützen[[#This Row],[Schütze]],1),Klasse,2,FALSE)</f>
        <v>Jugend</v>
      </c>
      <c r="E78" s="1" t="s">
        <v>4</v>
      </c>
      <c r="F78">
        <f t="shared" ca="1" si="9"/>
        <v>0</v>
      </c>
      <c r="G78">
        <f t="shared" ca="1" si="10"/>
        <v>0</v>
      </c>
      <c r="H78">
        <f t="shared" ca="1" si="11"/>
        <v>0</v>
      </c>
      <c r="I78">
        <f t="shared" ca="1" si="8"/>
        <v>0</v>
      </c>
      <c r="J78">
        <f t="shared" ca="1" si="12"/>
        <v>0</v>
      </c>
      <c r="K78">
        <f t="shared" ca="1" si="13"/>
        <v>0</v>
      </c>
      <c r="L7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78" s="49">
        <f ca="1">_xlfn.NUMBERVALUE(LEFT(Einzelschützen[[#This Row],[Gau]],3))</f>
        <v>0</v>
      </c>
      <c r="N78">
        <f ca="1">COUNTIF(Einzelschützen[[#All],[ID Schütze]],Einzelschützen[[#This Row],[ID Schütze]])</f>
        <v>32</v>
      </c>
      <c r="O7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8">
        <f ca="1">IF(Einzelschützen[[#This Row],[Vorkampf]]="",Einzelschützen[[#This Row],[Rückkampf Schütze]],Einzelschützen[[#This Row],[Vorkampf]]+Einzelschützen[[#This Row],[Rückkampf Schütze]])</f>
        <v>0</v>
      </c>
      <c r="Q78">
        <f>IF(Einzelschützen[[#This Row],[Klasse]]=Einzelschützen[[#Headers],[Schüler]],Einzelschützen[[#This Row],[Gesamt]],0)</f>
        <v>0</v>
      </c>
      <c r="R78">
        <f ca="1">IF(Einzelschützen[[#This Row],[Klasse]]=Einzelschützen[[#Headers],[Jugend]],Einzelschützen[[#This Row],[Gesamt]],0)</f>
        <v>0</v>
      </c>
      <c r="S78">
        <f>IF(Einzelschützen[[#This Row],[Klasse]]=Einzelschützen[[#Headers],[Junioren]],Einzelschützen[[#This Row],[Gesamt]],0)</f>
        <v>0</v>
      </c>
      <c r="T78">
        <f>IF(Einzelschützen[[#This Row],[Klasse]]=Einzelschützen[[#Headers],[Pistole]],Einzelschützen[[#This Row],[Gesamt]],0)</f>
        <v>0</v>
      </c>
      <c r="U78" t="str">
        <f>IF(Einzelschützen[[#This Row],[Schüler]]&gt;0,_xlfn.RANK.EQ(Einzelschützen[[#This Row],[Schüler]],Einzelschützen[[#All],[Schüler]])+ROW(Einzelschützen[[#This Row],[Rang Schüler]])/1000,"")</f>
        <v/>
      </c>
      <c r="V78" t="str">
        <f ca="1">IF(Einzelschützen[[#This Row],[Jugend]]&gt;0,_xlfn.RANK.EQ(Einzelschützen[[#This Row],[Jugend]],Einzelschützen[[#All],[Jugend]])+ROW(Einzelschützen[[#This Row],[Rang Jugend]])/1000,"")</f>
        <v/>
      </c>
      <c r="W78" t="str">
        <f>IF(Einzelschützen[[#This Row],[Junioren]]&gt;0,_xlfn.RANK.EQ(Einzelschützen[[#This Row],[Junioren]],Einzelschützen[[#All],[Junioren]])+ROW(Einzelschützen[[#This Row],[Rang Junioren]])/1000,"")</f>
        <v/>
      </c>
      <c r="X78" t="str">
        <f>IF(Einzelschützen[[#This Row],[Pistole]]&gt;0,_xlfn.RANK.EQ(Einzelschützen[[#This Row],[Pistole]],Einzelschützen[[#All],[Pistole]])+ROW(Einzelschützen[[#This Row],[Rang Pistole]])/1000,"")</f>
        <v/>
      </c>
    </row>
    <row r="79" spans="1:24" x14ac:dyDescent="0.25">
      <c r="A79">
        <f ca="1">MAX(Einzelschützen[[#This Row],[Rang Schüler]:[Rang Pistole]])</f>
        <v>0</v>
      </c>
      <c r="B79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79" s="1" t="s">
        <v>92</v>
      </c>
      <c r="D79" s="1" t="str">
        <f>VLOOKUP(LEFT(Einzelschützen[[#This Row],[Schütze]],1),Klasse,2,FALSE)</f>
        <v>Jugend</v>
      </c>
      <c r="E79" s="1" t="s">
        <v>4</v>
      </c>
      <c r="F79">
        <f t="shared" ca="1" si="9"/>
        <v>0</v>
      </c>
      <c r="G79">
        <f t="shared" ca="1" si="10"/>
        <v>0</v>
      </c>
      <c r="H79">
        <f t="shared" ca="1" si="11"/>
        <v>0</v>
      </c>
      <c r="I79">
        <f t="shared" ca="1" si="8"/>
        <v>0</v>
      </c>
      <c r="J79">
        <f t="shared" ca="1" si="12"/>
        <v>0</v>
      </c>
      <c r="K79">
        <f t="shared" ca="1" si="13"/>
        <v>0</v>
      </c>
      <c r="L7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79" s="49">
        <f ca="1">_xlfn.NUMBERVALUE(LEFT(Einzelschützen[[#This Row],[Gau]],3))</f>
        <v>0</v>
      </c>
      <c r="N79">
        <f ca="1">COUNTIF(Einzelschützen[[#All],[ID Schütze]],Einzelschützen[[#This Row],[ID Schütze]])</f>
        <v>32</v>
      </c>
      <c r="O7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9">
        <f ca="1">IF(Einzelschützen[[#This Row],[Vorkampf]]="",Einzelschützen[[#This Row],[Rückkampf Schütze]],Einzelschützen[[#This Row],[Vorkampf]]+Einzelschützen[[#This Row],[Rückkampf Schütze]])</f>
        <v>0</v>
      </c>
      <c r="Q79">
        <f>IF(Einzelschützen[[#This Row],[Klasse]]=Einzelschützen[[#Headers],[Schüler]],Einzelschützen[[#This Row],[Gesamt]],0)</f>
        <v>0</v>
      </c>
      <c r="R79">
        <f ca="1">IF(Einzelschützen[[#This Row],[Klasse]]=Einzelschützen[[#Headers],[Jugend]],Einzelschützen[[#This Row],[Gesamt]],0)</f>
        <v>0</v>
      </c>
      <c r="S79">
        <f>IF(Einzelschützen[[#This Row],[Klasse]]=Einzelschützen[[#Headers],[Junioren]],Einzelschützen[[#This Row],[Gesamt]],0)</f>
        <v>0</v>
      </c>
      <c r="T79">
        <f>IF(Einzelschützen[[#This Row],[Klasse]]=Einzelschützen[[#Headers],[Pistole]],Einzelschützen[[#This Row],[Gesamt]],0)</f>
        <v>0</v>
      </c>
      <c r="U79" t="str">
        <f>IF(Einzelschützen[[#This Row],[Schüler]]&gt;0,_xlfn.RANK.EQ(Einzelschützen[[#This Row],[Schüler]],Einzelschützen[[#All],[Schüler]])+ROW(Einzelschützen[[#This Row],[Rang Schüler]])/1000,"")</f>
        <v/>
      </c>
      <c r="V79" t="str">
        <f ca="1">IF(Einzelschützen[[#This Row],[Jugend]]&gt;0,_xlfn.RANK.EQ(Einzelschützen[[#This Row],[Jugend]],Einzelschützen[[#All],[Jugend]])+ROW(Einzelschützen[[#This Row],[Rang Jugend]])/1000,"")</f>
        <v/>
      </c>
      <c r="W79" t="str">
        <f>IF(Einzelschützen[[#This Row],[Junioren]]&gt;0,_xlfn.RANK.EQ(Einzelschützen[[#This Row],[Junioren]],Einzelschützen[[#All],[Junioren]])+ROW(Einzelschützen[[#This Row],[Rang Junioren]])/1000,"")</f>
        <v/>
      </c>
      <c r="X79" t="str">
        <f>IF(Einzelschützen[[#This Row],[Pistole]]&gt;0,_xlfn.RANK.EQ(Einzelschützen[[#This Row],[Pistole]],Einzelschützen[[#All],[Pistole]])+ROW(Einzelschützen[[#This Row],[Rang Pistole]])/1000,"")</f>
        <v/>
      </c>
    </row>
    <row r="80" spans="1:24" x14ac:dyDescent="0.25">
      <c r="A80">
        <f ca="1">MAX(Einzelschützen[[#This Row],[Rang Schüler]:[Rang Pistole]])</f>
        <v>0</v>
      </c>
      <c r="B80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0" s="1" t="s">
        <v>93</v>
      </c>
      <c r="D80" s="1" t="str">
        <f>VLOOKUP(LEFT(Einzelschützen[[#This Row],[Schütze]],1),Klasse,2,FALSE)</f>
        <v>Jugend</v>
      </c>
      <c r="E80" s="1" t="s">
        <v>4</v>
      </c>
      <c r="F80">
        <f t="shared" ca="1" si="9"/>
        <v>0</v>
      </c>
      <c r="G80">
        <f t="shared" ca="1" si="10"/>
        <v>0</v>
      </c>
      <c r="H80">
        <f t="shared" ca="1" si="11"/>
        <v>0</v>
      </c>
      <c r="I80">
        <f t="shared" ca="1" si="8"/>
        <v>0</v>
      </c>
      <c r="J80">
        <f t="shared" ca="1" si="12"/>
        <v>0</v>
      </c>
      <c r="K80">
        <f t="shared" ca="1" si="13"/>
        <v>0</v>
      </c>
      <c r="L8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0" s="49">
        <f ca="1">_xlfn.NUMBERVALUE(LEFT(Einzelschützen[[#This Row],[Gau]],3))</f>
        <v>0</v>
      </c>
      <c r="N80">
        <f ca="1">COUNTIF(Einzelschützen[[#All],[ID Schütze]],Einzelschützen[[#This Row],[ID Schütze]])</f>
        <v>32</v>
      </c>
      <c r="O8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0">
        <f ca="1">IF(Einzelschützen[[#This Row],[Vorkampf]]="",Einzelschützen[[#This Row],[Rückkampf Schütze]],Einzelschützen[[#This Row],[Vorkampf]]+Einzelschützen[[#This Row],[Rückkampf Schütze]])</f>
        <v>0</v>
      </c>
      <c r="Q80">
        <f>IF(Einzelschützen[[#This Row],[Klasse]]=Einzelschützen[[#Headers],[Schüler]],Einzelschützen[[#This Row],[Gesamt]],0)</f>
        <v>0</v>
      </c>
      <c r="R80">
        <f ca="1">IF(Einzelschützen[[#This Row],[Klasse]]=Einzelschützen[[#Headers],[Jugend]],Einzelschützen[[#This Row],[Gesamt]],0)</f>
        <v>0</v>
      </c>
      <c r="S80">
        <f>IF(Einzelschützen[[#This Row],[Klasse]]=Einzelschützen[[#Headers],[Junioren]],Einzelschützen[[#This Row],[Gesamt]],0)</f>
        <v>0</v>
      </c>
      <c r="T80">
        <f>IF(Einzelschützen[[#This Row],[Klasse]]=Einzelschützen[[#Headers],[Pistole]],Einzelschützen[[#This Row],[Gesamt]],0)</f>
        <v>0</v>
      </c>
      <c r="U80" t="str">
        <f>IF(Einzelschützen[[#This Row],[Schüler]]&gt;0,_xlfn.RANK.EQ(Einzelschützen[[#This Row],[Schüler]],Einzelschützen[[#All],[Schüler]])+ROW(Einzelschützen[[#This Row],[Rang Schüler]])/1000,"")</f>
        <v/>
      </c>
      <c r="V80" t="str">
        <f ca="1">IF(Einzelschützen[[#This Row],[Jugend]]&gt;0,_xlfn.RANK.EQ(Einzelschützen[[#This Row],[Jugend]],Einzelschützen[[#All],[Jugend]])+ROW(Einzelschützen[[#This Row],[Rang Jugend]])/1000,"")</f>
        <v/>
      </c>
      <c r="W80" t="str">
        <f>IF(Einzelschützen[[#This Row],[Junioren]]&gt;0,_xlfn.RANK.EQ(Einzelschützen[[#This Row],[Junioren]],Einzelschützen[[#All],[Junioren]])+ROW(Einzelschützen[[#This Row],[Rang Junioren]])/1000,"")</f>
        <v/>
      </c>
      <c r="X80" t="str">
        <f>IF(Einzelschützen[[#This Row],[Pistole]]&gt;0,_xlfn.RANK.EQ(Einzelschützen[[#This Row],[Pistole]],Einzelschützen[[#All],[Pistole]])+ROW(Einzelschützen[[#This Row],[Rang Pistole]])/1000,"")</f>
        <v/>
      </c>
    </row>
    <row r="81" spans="1:24" x14ac:dyDescent="0.25">
      <c r="A81">
        <f ca="1">MAX(Einzelschützen[[#This Row],[Rang Schüler]:[Rang Pistole]])</f>
        <v>0</v>
      </c>
      <c r="B81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1" s="1" t="s">
        <v>94</v>
      </c>
      <c r="D81" s="1" t="str">
        <f>VLOOKUP(LEFT(Einzelschützen[[#This Row],[Schütze]],1),Klasse,2,FALSE)</f>
        <v>Jugend</v>
      </c>
      <c r="E81" s="1" t="s">
        <v>4</v>
      </c>
      <c r="F81">
        <f t="shared" ca="1" si="9"/>
        <v>0</v>
      </c>
      <c r="G81">
        <f t="shared" ca="1" si="10"/>
        <v>0</v>
      </c>
      <c r="H81">
        <f t="shared" ca="1" si="11"/>
        <v>0</v>
      </c>
      <c r="I81">
        <f t="shared" ca="1" si="8"/>
        <v>0</v>
      </c>
      <c r="J81">
        <f t="shared" ca="1" si="12"/>
        <v>0</v>
      </c>
      <c r="K81">
        <f t="shared" ca="1" si="13"/>
        <v>0</v>
      </c>
      <c r="L8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1" s="49">
        <f ca="1">_xlfn.NUMBERVALUE(LEFT(Einzelschützen[[#This Row],[Gau]],3))</f>
        <v>0</v>
      </c>
      <c r="N81">
        <f ca="1">COUNTIF(Einzelschützen[[#All],[ID Schütze]],Einzelschützen[[#This Row],[ID Schütze]])</f>
        <v>32</v>
      </c>
      <c r="O8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1">
        <f ca="1">IF(Einzelschützen[[#This Row],[Vorkampf]]="",Einzelschützen[[#This Row],[Rückkampf Schütze]],Einzelschützen[[#This Row],[Vorkampf]]+Einzelschützen[[#This Row],[Rückkampf Schütze]])</f>
        <v>0</v>
      </c>
      <c r="Q81">
        <f>IF(Einzelschützen[[#This Row],[Klasse]]=Einzelschützen[[#Headers],[Schüler]],Einzelschützen[[#This Row],[Gesamt]],0)</f>
        <v>0</v>
      </c>
      <c r="R81">
        <f ca="1">IF(Einzelschützen[[#This Row],[Klasse]]=Einzelschützen[[#Headers],[Jugend]],Einzelschützen[[#This Row],[Gesamt]],0)</f>
        <v>0</v>
      </c>
      <c r="S81">
        <f>IF(Einzelschützen[[#This Row],[Klasse]]=Einzelschützen[[#Headers],[Junioren]],Einzelschützen[[#This Row],[Gesamt]],0)</f>
        <v>0</v>
      </c>
      <c r="T81">
        <f>IF(Einzelschützen[[#This Row],[Klasse]]=Einzelschützen[[#Headers],[Pistole]],Einzelschützen[[#This Row],[Gesamt]],0)</f>
        <v>0</v>
      </c>
      <c r="U81" t="str">
        <f>IF(Einzelschützen[[#This Row],[Schüler]]&gt;0,_xlfn.RANK.EQ(Einzelschützen[[#This Row],[Schüler]],Einzelschützen[[#All],[Schüler]])+ROW(Einzelschützen[[#This Row],[Rang Schüler]])/1000,"")</f>
        <v/>
      </c>
      <c r="V81" t="str">
        <f ca="1">IF(Einzelschützen[[#This Row],[Jugend]]&gt;0,_xlfn.RANK.EQ(Einzelschützen[[#This Row],[Jugend]],Einzelschützen[[#All],[Jugend]])+ROW(Einzelschützen[[#This Row],[Rang Jugend]])/1000,"")</f>
        <v/>
      </c>
      <c r="W81" t="str">
        <f>IF(Einzelschützen[[#This Row],[Junioren]]&gt;0,_xlfn.RANK.EQ(Einzelschützen[[#This Row],[Junioren]],Einzelschützen[[#All],[Junioren]])+ROW(Einzelschützen[[#This Row],[Rang Junioren]])/1000,"")</f>
        <v/>
      </c>
      <c r="X81" t="str">
        <f>IF(Einzelschützen[[#This Row],[Pistole]]&gt;0,_xlfn.RANK.EQ(Einzelschützen[[#This Row],[Pistole]],Einzelschützen[[#All],[Pistole]])+ROW(Einzelschützen[[#This Row],[Rang Pistole]])/1000,"")</f>
        <v/>
      </c>
    </row>
    <row r="82" spans="1:24" x14ac:dyDescent="0.25">
      <c r="A82">
        <f ca="1">MAX(Einzelschützen[[#This Row],[Rang Schüler]:[Rang Pistole]])</f>
        <v>0</v>
      </c>
      <c r="B82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2" s="1" t="s">
        <v>95</v>
      </c>
      <c r="D82" s="1" t="str">
        <f>VLOOKUP(LEFT(Einzelschützen[[#This Row],[Schütze]],1),Klasse,2,FALSE)</f>
        <v>Jugend</v>
      </c>
      <c r="E82" s="1" t="s">
        <v>4</v>
      </c>
      <c r="F82">
        <f t="shared" ca="1" si="9"/>
        <v>0</v>
      </c>
      <c r="G82">
        <f t="shared" ca="1" si="10"/>
        <v>0</v>
      </c>
      <c r="H82">
        <f t="shared" ca="1" si="11"/>
        <v>0</v>
      </c>
      <c r="I82">
        <f t="shared" ca="1" si="8"/>
        <v>0</v>
      </c>
      <c r="J82">
        <f t="shared" ca="1" si="12"/>
        <v>0</v>
      </c>
      <c r="K82">
        <f t="shared" ca="1" si="13"/>
        <v>0</v>
      </c>
      <c r="L8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2" s="49">
        <f ca="1">_xlfn.NUMBERVALUE(LEFT(Einzelschützen[[#This Row],[Gau]],3))</f>
        <v>0</v>
      </c>
      <c r="N82">
        <f ca="1">COUNTIF(Einzelschützen[[#All],[ID Schütze]],Einzelschützen[[#This Row],[ID Schütze]])</f>
        <v>32</v>
      </c>
      <c r="O8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2">
        <f ca="1">IF(Einzelschützen[[#This Row],[Vorkampf]]="",Einzelschützen[[#This Row],[Rückkampf Schütze]],Einzelschützen[[#This Row],[Vorkampf]]+Einzelschützen[[#This Row],[Rückkampf Schütze]])</f>
        <v>0</v>
      </c>
      <c r="Q82">
        <f>IF(Einzelschützen[[#This Row],[Klasse]]=Einzelschützen[[#Headers],[Schüler]],Einzelschützen[[#This Row],[Gesamt]],0)</f>
        <v>0</v>
      </c>
      <c r="R82">
        <f ca="1">IF(Einzelschützen[[#This Row],[Klasse]]=Einzelschützen[[#Headers],[Jugend]],Einzelschützen[[#This Row],[Gesamt]],0)</f>
        <v>0</v>
      </c>
      <c r="S82">
        <f>IF(Einzelschützen[[#This Row],[Klasse]]=Einzelschützen[[#Headers],[Junioren]],Einzelschützen[[#This Row],[Gesamt]],0)</f>
        <v>0</v>
      </c>
      <c r="T82">
        <f>IF(Einzelschützen[[#This Row],[Klasse]]=Einzelschützen[[#Headers],[Pistole]],Einzelschützen[[#This Row],[Gesamt]],0)</f>
        <v>0</v>
      </c>
      <c r="U82" t="str">
        <f>IF(Einzelschützen[[#This Row],[Schüler]]&gt;0,_xlfn.RANK.EQ(Einzelschützen[[#This Row],[Schüler]],Einzelschützen[[#All],[Schüler]])+ROW(Einzelschützen[[#This Row],[Rang Schüler]])/1000,"")</f>
        <v/>
      </c>
      <c r="V82" t="str">
        <f ca="1">IF(Einzelschützen[[#This Row],[Jugend]]&gt;0,_xlfn.RANK.EQ(Einzelschützen[[#This Row],[Jugend]],Einzelschützen[[#All],[Jugend]])+ROW(Einzelschützen[[#This Row],[Rang Jugend]])/1000,"")</f>
        <v/>
      </c>
      <c r="W82" t="str">
        <f>IF(Einzelschützen[[#This Row],[Junioren]]&gt;0,_xlfn.RANK.EQ(Einzelschützen[[#This Row],[Junioren]],Einzelschützen[[#All],[Junioren]])+ROW(Einzelschützen[[#This Row],[Rang Junioren]])/1000,"")</f>
        <v/>
      </c>
      <c r="X82" t="str">
        <f>IF(Einzelschützen[[#This Row],[Pistole]]&gt;0,_xlfn.RANK.EQ(Einzelschützen[[#This Row],[Pistole]],Einzelschützen[[#All],[Pistole]])+ROW(Einzelschützen[[#This Row],[Rang Pistole]])/1000,"")</f>
        <v/>
      </c>
    </row>
    <row r="83" spans="1:24" x14ac:dyDescent="0.25">
      <c r="A83">
        <f ca="1">MAX(Einzelschützen[[#This Row],[Rang Schüler]:[Rang Pistole]])</f>
        <v>0</v>
      </c>
      <c r="B83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3" s="1" t="s">
        <v>96</v>
      </c>
      <c r="D83" s="1" t="str">
        <f>VLOOKUP(LEFT(Einzelschützen[[#This Row],[Schütze]],1),Klasse,2,FALSE)</f>
        <v>Jugend</v>
      </c>
      <c r="E83" s="1" t="s">
        <v>4</v>
      </c>
      <c r="F83">
        <f t="shared" ca="1" si="9"/>
        <v>0</v>
      </c>
      <c r="G83">
        <f t="shared" ca="1" si="10"/>
        <v>0</v>
      </c>
      <c r="H83">
        <f t="shared" ca="1" si="11"/>
        <v>0</v>
      </c>
      <c r="I83">
        <f t="shared" ca="1" si="8"/>
        <v>0</v>
      </c>
      <c r="J83">
        <f t="shared" ca="1" si="12"/>
        <v>0</v>
      </c>
      <c r="K83">
        <f t="shared" ca="1" si="13"/>
        <v>0</v>
      </c>
      <c r="L8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3" s="49">
        <f ca="1">_xlfn.NUMBERVALUE(LEFT(Einzelschützen[[#This Row],[Gau]],3))</f>
        <v>0</v>
      </c>
      <c r="N83">
        <f ca="1">COUNTIF(Einzelschützen[[#All],[ID Schütze]],Einzelschützen[[#This Row],[ID Schütze]])</f>
        <v>32</v>
      </c>
      <c r="O8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3">
        <f ca="1">IF(Einzelschützen[[#This Row],[Vorkampf]]="",Einzelschützen[[#This Row],[Rückkampf Schütze]],Einzelschützen[[#This Row],[Vorkampf]]+Einzelschützen[[#This Row],[Rückkampf Schütze]])</f>
        <v>0</v>
      </c>
      <c r="Q83">
        <f>IF(Einzelschützen[[#This Row],[Klasse]]=Einzelschützen[[#Headers],[Schüler]],Einzelschützen[[#This Row],[Gesamt]],0)</f>
        <v>0</v>
      </c>
      <c r="R83">
        <f ca="1">IF(Einzelschützen[[#This Row],[Klasse]]=Einzelschützen[[#Headers],[Jugend]],Einzelschützen[[#This Row],[Gesamt]],0)</f>
        <v>0</v>
      </c>
      <c r="S83">
        <f>IF(Einzelschützen[[#This Row],[Klasse]]=Einzelschützen[[#Headers],[Junioren]],Einzelschützen[[#This Row],[Gesamt]],0)</f>
        <v>0</v>
      </c>
      <c r="T83">
        <f>IF(Einzelschützen[[#This Row],[Klasse]]=Einzelschützen[[#Headers],[Pistole]],Einzelschützen[[#This Row],[Gesamt]],0)</f>
        <v>0</v>
      </c>
      <c r="U83" t="str">
        <f>IF(Einzelschützen[[#This Row],[Schüler]]&gt;0,_xlfn.RANK.EQ(Einzelschützen[[#This Row],[Schüler]],Einzelschützen[[#All],[Schüler]])+ROW(Einzelschützen[[#This Row],[Rang Schüler]])/1000,"")</f>
        <v/>
      </c>
      <c r="V83" t="str">
        <f ca="1">IF(Einzelschützen[[#This Row],[Jugend]]&gt;0,_xlfn.RANK.EQ(Einzelschützen[[#This Row],[Jugend]],Einzelschützen[[#All],[Jugend]])+ROW(Einzelschützen[[#This Row],[Rang Jugend]])/1000,"")</f>
        <v/>
      </c>
      <c r="W83" t="str">
        <f>IF(Einzelschützen[[#This Row],[Junioren]]&gt;0,_xlfn.RANK.EQ(Einzelschützen[[#This Row],[Junioren]],Einzelschützen[[#All],[Junioren]])+ROW(Einzelschützen[[#This Row],[Rang Junioren]])/1000,"")</f>
        <v/>
      </c>
      <c r="X83" t="str">
        <f>IF(Einzelschützen[[#This Row],[Pistole]]&gt;0,_xlfn.RANK.EQ(Einzelschützen[[#This Row],[Pistole]],Einzelschützen[[#All],[Pistole]])+ROW(Einzelschützen[[#This Row],[Rang Pistole]])/1000,"")</f>
        <v/>
      </c>
    </row>
    <row r="84" spans="1:24" x14ac:dyDescent="0.25">
      <c r="A84">
        <f ca="1">MAX(Einzelschützen[[#This Row],[Rang Schüler]:[Rang Pistole]])</f>
        <v>0</v>
      </c>
      <c r="B84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4" s="1" t="s">
        <v>97</v>
      </c>
      <c r="D84" s="1" t="str">
        <f>VLOOKUP(LEFT(Einzelschützen[[#This Row],[Schütze]],1),Klasse,2,FALSE)</f>
        <v>Jugend</v>
      </c>
      <c r="E84" s="1" t="s">
        <v>4</v>
      </c>
      <c r="F84">
        <f t="shared" ca="1" si="9"/>
        <v>0</v>
      </c>
      <c r="G84">
        <f t="shared" ca="1" si="10"/>
        <v>0</v>
      </c>
      <c r="H84">
        <f t="shared" ca="1" si="11"/>
        <v>0</v>
      </c>
      <c r="I84">
        <f t="shared" ca="1" si="8"/>
        <v>0</v>
      </c>
      <c r="J84">
        <f t="shared" ca="1" si="12"/>
        <v>0</v>
      </c>
      <c r="K84">
        <f t="shared" ca="1" si="13"/>
        <v>0</v>
      </c>
      <c r="L8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4" s="49">
        <f ca="1">_xlfn.NUMBERVALUE(LEFT(Einzelschützen[[#This Row],[Gau]],3))</f>
        <v>0</v>
      </c>
      <c r="N84">
        <f ca="1">COUNTIF(Einzelschützen[[#All],[ID Schütze]],Einzelschützen[[#This Row],[ID Schütze]])</f>
        <v>32</v>
      </c>
      <c r="O8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4">
        <f ca="1">IF(Einzelschützen[[#This Row],[Vorkampf]]="",Einzelschützen[[#This Row],[Rückkampf Schütze]],Einzelschützen[[#This Row],[Vorkampf]]+Einzelschützen[[#This Row],[Rückkampf Schütze]])</f>
        <v>0</v>
      </c>
      <c r="Q84">
        <f>IF(Einzelschützen[[#This Row],[Klasse]]=Einzelschützen[[#Headers],[Schüler]],Einzelschützen[[#This Row],[Gesamt]],0)</f>
        <v>0</v>
      </c>
      <c r="R84">
        <f ca="1">IF(Einzelschützen[[#This Row],[Klasse]]=Einzelschützen[[#Headers],[Jugend]],Einzelschützen[[#This Row],[Gesamt]],0)</f>
        <v>0</v>
      </c>
      <c r="S84">
        <f>IF(Einzelschützen[[#This Row],[Klasse]]=Einzelschützen[[#Headers],[Junioren]],Einzelschützen[[#This Row],[Gesamt]],0)</f>
        <v>0</v>
      </c>
      <c r="T84">
        <f>IF(Einzelschützen[[#This Row],[Klasse]]=Einzelschützen[[#Headers],[Pistole]],Einzelschützen[[#This Row],[Gesamt]],0)</f>
        <v>0</v>
      </c>
      <c r="U84" t="str">
        <f>IF(Einzelschützen[[#This Row],[Schüler]]&gt;0,_xlfn.RANK.EQ(Einzelschützen[[#This Row],[Schüler]],Einzelschützen[[#All],[Schüler]])+ROW(Einzelschützen[[#This Row],[Rang Schüler]])/1000,"")</f>
        <v/>
      </c>
      <c r="V84" t="str">
        <f ca="1">IF(Einzelschützen[[#This Row],[Jugend]]&gt;0,_xlfn.RANK.EQ(Einzelschützen[[#This Row],[Jugend]],Einzelschützen[[#All],[Jugend]])+ROW(Einzelschützen[[#This Row],[Rang Jugend]])/1000,"")</f>
        <v/>
      </c>
      <c r="W84" t="str">
        <f>IF(Einzelschützen[[#This Row],[Junioren]]&gt;0,_xlfn.RANK.EQ(Einzelschützen[[#This Row],[Junioren]],Einzelschützen[[#All],[Junioren]])+ROW(Einzelschützen[[#This Row],[Rang Junioren]])/1000,"")</f>
        <v/>
      </c>
      <c r="X84" t="str">
        <f>IF(Einzelschützen[[#This Row],[Pistole]]&gt;0,_xlfn.RANK.EQ(Einzelschützen[[#This Row],[Pistole]],Einzelschützen[[#All],[Pistole]])+ROW(Einzelschützen[[#This Row],[Rang Pistole]])/1000,"")</f>
        <v/>
      </c>
    </row>
    <row r="85" spans="1:24" x14ac:dyDescent="0.25">
      <c r="A85">
        <f ca="1">MAX(Einzelschützen[[#This Row],[Rang Schüler]:[Rang Pistole]])</f>
        <v>0</v>
      </c>
      <c r="B85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5" s="1" t="s">
        <v>98</v>
      </c>
      <c r="D85" s="1" t="str">
        <f>VLOOKUP(LEFT(Einzelschützen[[#This Row],[Schütze]],1),Klasse,2,FALSE)</f>
        <v>Jugend</v>
      </c>
      <c r="E85" s="1" t="s">
        <v>4</v>
      </c>
      <c r="F85">
        <f t="shared" ca="1" si="9"/>
        <v>0</v>
      </c>
      <c r="G85">
        <f t="shared" ca="1" si="10"/>
        <v>0</v>
      </c>
      <c r="H85">
        <f t="shared" ca="1" si="11"/>
        <v>0</v>
      </c>
      <c r="I85">
        <f t="shared" ca="1" si="8"/>
        <v>0</v>
      </c>
      <c r="J85">
        <f t="shared" ca="1" si="12"/>
        <v>0</v>
      </c>
      <c r="K85">
        <f t="shared" ca="1" si="13"/>
        <v>0</v>
      </c>
      <c r="L8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5" s="49">
        <f ca="1">_xlfn.NUMBERVALUE(LEFT(Einzelschützen[[#This Row],[Gau]],3))</f>
        <v>0</v>
      </c>
      <c r="N85">
        <f ca="1">COUNTIF(Einzelschützen[[#All],[ID Schütze]],Einzelschützen[[#This Row],[ID Schütze]])</f>
        <v>32</v>
      </c>
      <c r="O8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5">
        <f ca="1">IF(Einzelschützen[[#This Row],[Vorkampf]]="",Einzelschützen[[#This Row],[Rückkampf Schütze]],Einzelschützen[[#This Row],[Vorkampf]]+Einzelschützen[[#This Row],[Rückkampf Schütze]])</f>
        <v>0</v>
      </c>
      <c r="Q85">
        <f>IF(Einzelschützen[[#This Row],[Klasse]]=Einzelschützen[[#Headers],[Schüler]],Einzelschützen[[#This Row],[Gesamt]],0)</f>
        <v>0</v>
      </c>
      <c r="R85">
        <f ca="1">IF(Einzelschützen[[#This Row],[Klasse]]=Einzelschützen[[#Headers],[Jugend]],Einzelschützen[[#This Row],[Gesamt]],0)</f>
        <v>0</v>
      </c>
      <c r="S85">
        <f>IF(Einzelschützen[[#This Row],[Klasse]]=Einzelschützen[[#Headers],[Junioren]],Einzelschützen[[#This Row],[Gesamt]],0)</f>
        <v>0</v>
      </c>
      <c r="T85">
        <f>IF(Einzelschützen[[#This Row],[Klasse]]=Einzelschützen[[#Headers],[Pistole]],Einzelschützen[[#This Row],[Gesamt]],0)</f>
        <v>0</v>
      </c>
      <c r="U85" t="str">
        <f>IF(Einzelschützen[[#This Row],[Schüler]]&gt;0,_xlfn.RANK.EQ(Einzelschützen[[#This Row],[Schüler]],Einzelschützen[[#All],[Schüler]])+ROW(Einzelschützen[[#This Row],[Rang Schüler]])/1000,"")</f>
        <v/>
      </c>
      <c r="V85" t="str">
        <f ca="1">IF(Einzelschützen[[#This Row],[Jugend]]&gt;0,_xlfn.RANK.EQ(Einzelschützen[[#This Row],[Jugend]],Einzelschützen[[#All],[Jugend]])+ROW(Einzelschützen[[#This Row],[Rang Jugend]])/1000,"")</f>
        <v/>
      </c>
      <c r="W85" t="str">
        <f>IF(Einzelschützen[[#This Row],[Junioren]]&gt;0,_xlfn.RANK.EQ(Einzelschützen[[#This Row],[Junioren]],Einzelschützen[[#All],[Junioren]])+ROW(Einzelschützen[[#This Row],[Rang Junioren]])/1000,"")</f>
        <v/>
      </c>
      <c r="X85" t="str">
        <f>IF(Einzelschützen[[#This Row],[Pistole]]&gt;0,_xlfn.RANK.EQ(Einzelschützen[[#This Row],[Pistole]],Einzelschützen[[#All],[Pistole]])+ROW(Einzelschützen[[#This Row],[Rang Pistole]])/1000,"")</f>
        <v/>
      </c>
    </row>
    <row r="86" spans="1:24" x14ac:dyDescent="0.25">
      <c r="A86">
        <f ca="1">MAX(Einzelschützen[[#This Row],[Rang Schüler]:[Rang Pistole]])</f>
        <v>0</v>
      </c>
      <c r="B86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86" s="1" t="s">
        <v>91</v>
      </c>
      <c r="D86" s="1" t="str">
        <f>VLOOKUP(LEFT(Einzelschützen[[#This Row],[Schütze]],1),Klasse,2,FALSE)</f>
        <v>Jugend</v>
      </c>
      <c r="E86" s="1" t="s">
        <v>5</v>
      </c>
      <c r="F86">
        <f t="shared" ca="1" si="9"/>
        <v>0</v>
      </c>
      <c r="G86">
        <f t="shared" ca="1" si="10"/>
        <v>0</v>
      </c>
      <c r="H86">
        <f t="shared" ca="1" si="11"/>
        <v>0</v>
      </c>
      <c r="I86" t="str">
        <f t="shared" ca="1" si="8"/>
        <v/>
      </c>
      <c r="J86">
        <f t="shared" ca="1" si="12"/>
        <v>0</v>
      </c>
      <c r="K86">
        <f t="shared" ca="1" si="13"/>
        <v>0</v>
      </c>
      <c r="L8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6" s="49">
        <f ca="1">_xlfn.NUMBERVALUE(LEFT(Einzelschützen[[#This Row],[Gau]],3))</f>
        <v>0</v>
      </c>
      <c r="N86">
        <f ca="1">COUNTIF(Einzelschützen[[#All],[ID Schütze]],Einzelschützen[[#This Row],[ID Schütze]])</f>
        <v>32</v>
      </c>
      <c r="O8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6">
        <f ca="1">IF(Einzelschützen[[#This Row],[Vorkampf]]="",Einzelschützen[[#This Row],[Rückkampf Schütze]],Einzelschützen[[#This Row],[Vorkampf]]+Einzelschützen[[#This Row],[Rückkampf Schütze]])</f>
        <v>0</v>
      </c>
      <c r="Q86">
        <f>IF(Einzelschützen[[#This Row],[Klasse]]=Einzelschützen[[#Headers],[Schüler]],Einzelschützen[[#This Row],[Gesamt]],0)</f>
        <v>0</v>
      </c>
      <c r="R86">
        <f ca="1">IF(Einzelschützen[[#This Row],[Klasse]]=Einzelschützen[[#Headers],[Jugend]],Einzelschützen[[#This Row],[Gesamt]],0)</f>
        <v>0</v>
      </c>
      <c r="S86">
        <f>IF(Einzelschützen[[#This Row],[Klasse]]=Einzelschützen[[#Headers],[Junioren]],Einzelschützen[[#This Row],[Gesamt]],0)</f>
        <v>0</v>
      </c>
      <c r="T86">
        <f>IF(Einzelschützen[[#This Row],[Klasse]]=Einzelschützen[[#Headers],[Pistole]],Einzelschützen[[#This Row],[Gesamt]],0)</f>
        <v>0</v>
      </c>
      <c r="U86" t="str">
        <f>IF(Einzelschützen[[#This Row],[Schüler]]&gt;0,_xlfn.RANK.EQ(Einzelschützen[[#This Row],[Schüler]],Einzelschützen[[#All],[Schüler]])+ROW(Einzelschützen[[#This Row],[Rang Schüler]])/1000,"")</f>
        <v/>
      </c>
      <c r="V86" t="str">
        <f ca="1">IF(Einzelschützen[[#This Row],[Jugend]]&gt;0,_xlfn.RANK.EQ(Einzelschützen[[#This Row],[Jugend]],Einzelschützen[[#All],[Jugend]])+ROW(Einzelschützen[[#This Row],[Rang Jugend]])/1000,"")</f>
        <v/>
      </c>
      <c r="W86" t="str">
        <f>IF(Einzelschützen[[#This Row],[Junioren]]&gt;0,_xlfn.RANK.EQ(Einzelschützen[[#This Row],[Junioren]],Einzelschützen[[#All],[Junioren]])+ROW(Einzelschützen[[#This Row],[Rang Junioren]])/1000,"")</f>
        <v/>
      </c>
      <c r="X86" t="str">
        <f>IF(Einzelschützen[[#This Row],[Pistole]]&gt;0,_xlfn.RANK.EQ(Einzelschützen[[#This Row],[Pistole]],Einzelschützen[[#All],[Pistole]])+ROW(Einzelschützen[[#This Row],[Rang Pistole]])/1000,"")</f>
        <v/>
      </c>
    </row>
    <row r="87" spans="1:24" x14ac:dyDescent="0.25">
      <c r="A87">
        <f ca="1">MAX(Einzelschützen[[#This Row],[Rang Schüler]:[Rang Pistole]])</f>
        <v>0</v>
      </c>
      <c r="B87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87" s="1" t="s">
        <v>92</v>
      </c>
      <c r="D87" s="1" t="str">
        <f>VLOOKUP(LEFT(Einzelschützen[[#This Row],[Schütze]],1),Klasse,2,FALSE)</f>
        <v>Jugend</v>
      </c>
      <c r="E87" s="1" t="s">
        <v>5</v>
      </c>
      <c r="F87">
        <f t="shared" ca="1" si="9"/>
        <v>0</v>
      </c>
      <c r="G87">
        <f t="shared" ca="1" si="10"/>
        <v>0</v>
      </c>
      <c r="H87">
        <f t="shared" ca="1" si="11"/>
        <v>0</v>
      </c>
      <c r="I87" t="str">
        <f t="shared" ca="1" si="8"/>
        <v/>
      </c>
      <c r="J87">
        <f t="shared" ca="1" si="12"/>
        <v>0</v>
      </c>
      <c r="K87">
        <f t="shared" ca="1" si="13"/>
        <v>0</v>
      </c>
      <c r="L8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7" s="49">
        <f ca="1">_xlfn.NUMBERVALUE(LEFT(Einzelschützen[[#This Row],[Gau]],3))</f>
        <v>0</v>
      </c>
      <c r="N87">
        <f ca="1">COUNTIF(Einzelschützen[[#All],[ID Schütze]],Einzelschützen[[#This Row],[ID Schütze]])</f>
        <v>32</v>
      </c>
      <c r="O8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7">
        <f ca="1">IF(Einzelschützen[[#This Row],[Vorkampf]]="",Einzelschützen[[#This Row],[Rückkampf Schütze]],Einzelschützen[[#This Row],[Vorkampf]]+Einzelschützen[[#This Row],[Rückkampf Schütze]])</f>
        <v>0</v>
      </c>
      <c r="Q87">
        <f>IF(Einzelschützen[[#This Row],[Klasse]]=Einzelschützen[[#Headers],[Schüler]],Einzelschützen[[#This Row],[Gesamt]],0)</f>
        <v>0</v>
      </c>
      <c r="R87">
        <f ca="1">IF(Einzelschützen[[#This Row],[Klasse]]=Einzelschützen[[#Headers],[Jugend]],Einzelschützen[[#This Row],[Gesamt]],0)</f>
        <v>0</v>
      </c>
      <c r="S87">
        <f>IF(Einzelschützen[[#This Row],[Klasse]]=Einzelschützen[[#Headers],[Junioren]],Einzelschützen[[#This Row],[Gesamt]],0)</f>
        <v>0</v>
      </c>
      <c r="T87">
        <f>IF(Einzelschützen[[#This Row],[Klasse]]=Einzelschützen[[#Headers],[Pistole]],Einzelschützen[[#This Row],[Gesamt]],0)</f>
        <v>0</v>
      </c>
      <c r="U87" t="str">
        <f>IF(Einzelschützen[[#This Row],[Schüler]]&gt;0,_xlfn.RANK.EQ(Einzelschützen[[#This Row],[Schüler]],Einzelschützen[[#All],[Schüler]])+ROW(Einzelschützen[[#This Row],[Rang Schüler]])/1000,"")</f>
        <v/>
      </c>
      <c r="V87" t="str">
        <f ca="1">IF(Einzelschützen[[#This Row],[Jugend]]&gt;0,_xlfn.RANK.EQ(Einzelschützen[[#This Row],[Jugend]],Einzelschützen[[#All],[Jugend]])+ROW(Einzelschützen[[#This Row],[Rang Jugend]])/1000,"")</f>
        <v/>
      </c>
      <c r="W87" t="str">
        <f>IF(Einzelschützen[[#This Row],[Junioren]]&gt;0,_xlfn.RANK.EQ(Einzelschützen[[#This Row],[Junioren]],Einzelschützen[[#All],[Junioren]])+ROW(Einzelschützen[[#This Row],[Rang Junioren]])/1000,"")</f>
        <v/>
      </c>
      <c r="X87" t="str">
        <f>IF(Einzelschützen[[#This Row],[Pistole]]&gt;0,_xlfn.RANK.EQ(Einzelschützen[[#This Row],[Pistole]],Einzelschützen[[#All],[Pistole]])+ROW(Einzelschützen[[#This Row],[Rang Pistole]])/1000,"")</f>
        <v/>
      </c>
    </row>
    <row r="88" spans="1:24" x14ac:dyDescent="0.25">
      <c r="A88">
        <f ca="1">MAX(Einzelschützen[[#This Row],[Rang Schüler]:[Rang Pistole]])</f>
        <v>0</v>
      </c>
      <c r="B88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88" s="1" t="s">
        <v>93</v>
      </c>
      <c r="D88" s="1" t="str">
        <f>VLOOKUP(LEFT(Einzelschützen[[#This Row],[Schütze]],1),Klasse,2,FALSE)</f>
        <v>Jugend</v>
      </c>
      <c r="E88" s="1" t="s">
        <v>5</v>
      </c>
      <c r="F88">
        <f t="shared" ca="1" si="9"/>
        <v>0</v>
      </c>
      <c r="G88">
        <f t="shared" ca="1" si="10"/>
        <v>0</v>
      </c>
      <c r="H88">
        <f t="shared" ca="1" si="11"/>
        <v>0</v>
      </c>
      <c r="I88" t="str">
        <f t="shared" ca="1" si="8"/>
        <v/>
      </c>
      <c r="J88">
        <f t="shared" ca="1" si="12"/>
        <v>0</v>
      </c>
      <c r="K88">
        <f t="shared" ca="1" si="13"/>
        <v>0</v>
      </c>
      <c r="L8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8" s="49">
        <f ca="1">_xlfn.NUMBERVALUE(LEFT(Einzelschützen[[#This Row],[Gau]],3))</f>
        <v>0</v>
      </c>
      <c r="N88">
        <f ca="1">COUNTIF(Einzelschützen[[#All],[ID Schütze]],Einzelschützen[[#This Row],[ID Schütze]])</f>
        <v>32</v>
      </c>
      <c r="O8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8">
        <f ca="1">IF(Einzelschützen[[#This Row],[Vorkampf]]="",Einzelschützen[[#This Row],[Rückkampf Schütze]],Einzelschützen[[#This Row],[Vorkampf]]+Einzelschützen[[#This Row],[Rückkampf Schütze]])</f>
        <v>0</v>
      </c>
      <c r="Q88">
        <f>IF(Einzelschützen[[#This Row],[Klasse]]=Einzelschützen[[#Headers],[Schüler]],Einzelschützen[[#This Row],[Gesamt]],0)</f>
        <v>0</v>
      </c>
      <c r="R88">
        <f ca="1">IF(Einzelschützen[[#This Row],[Klasse]]=Einzelschützen[[#Headers],[Jugend]],Einzelschützen[[#This Row],[Gesamt]],0)</f>
        <v>0</v>
      </c>
      <c r="S88">
        <f>IF(Einzelschützen[[#This Row],[Klasse]]=Einzelschützen[[#Headers],[Junioren]],Einzelschützen[[#This Row],[Gesamt]],0)</f>
        <v>0</v>
      </c>
      <c r="T88">
        <f>IF(Einzelschützen[[#This Row],[Klasse]]=Einzelschützen[[#Headers],[Pistole]],Einzelschützen[[#This Row],[Gesamt]],0)</f>
        <v>0</v>
      </c>
      <c r="U88" t="str">
        <f>IF(Einzelschützen[[#This Row],[Schüler]]&gt;0,_xlfn.RANK.EQ(Einzelschützen[[#This Row],[Schüler]],Einzelschützen[[#All],[Schüler]])+ROW(Einzelschützen[[#This Row],[Rang Schüler]])/1000,"")</f>
        <v/>
      </c>
      <c r="V88" t="str">
        <f ca="1">IF(Einzelschützen[[#This Row],[Jugend]]&gt;0,_xlfn.RANK.EQ(Einzelschützen[[#This Row],[Jugend]],Einzelschützen[[#All],[Jugend]])+ROW(Einzelschützen[[#This Row],[Rang Jugend]])/1000,"")</f>
        <v/>
      </c>
      <c r="W88" t="str">
        <f>IF(Einzelschützen[[#This Row],[Junioren]]&gt;0,_xlfn.RANK.EQ(Einzelschützen[[#This Row],[Junioren]],Einzelschützen[[#All],[Junioren]])+ROW(Einzelschützen[[#This Row],[Rang Junioren]])/1000,"")</f>
        <v/>
      </c>
      <c r="X88" t="str">
        <f>IF(Einzelschützen[[#This Row],[Pistole]]&gt;0,_xlfn.RANK.EQ(Einzelschützen[[#This Row],[Pistole]],Einzelschützen[[#All],[Pistole]])+ROW(Einzelschützen[[#This Row],[Rang Pistole]])/1000,"")</f>
        <v/>
      </c>
    </row>
    <row r="89" spans="1:24" x14ac:dyDescent="0.25">
      <c r="A89">
        <f ca="1">MAX(Einzelschützen[[#This Row],[Rang Schüler]:[Rang Pistole]])</f>
        <v>0</v>
      </c>
      <c r="B89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89" s="1" t="s">
        <v>94</v>
      </c>
      <c r="D89" s="1" t="str">
        <f>VLOOKUP(LEFT(Einzelschützen[[#This Row],[Schütze]],1),Klasse,2,FALSE)</f>
        <v>Jugend</v>
      </c>
      <c r="E89" s="1" t="s">
        <v>5</v>
      </c>
      <c r="F89">
        <f t="shared" ca="1" si="9"/>
        <v>0</v>
      </c>
      <c r="G89">
        <f t="shared" ca="1" si="10"/>
        <v>0</v>
      </c>
      <c r="H89">
        <f t="shared" ca="1" si="11"/>
        <v>0</v>
      </c>
      <c r="I89" t="str">
        <f t="shared" ca="1" si="8"/>
        <v/>
      </c>
      <c r="J89">
        <f t="shared" ca="1" si="12"/>
        <v>0</v>
      </c>
      <c r="K89">
        <f t="shared" ca="1" si="13"/>
        <v>0</v>
      </c>
      <c r="L8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89" s="49">
        <f ca="1">_xlfn.NUMBERVALUE(LEFT(Einzelschützen[[#This Row],[Gau]],3))</f>
        <v>0</v>
      </c>
      <c r="N89">
        <f ca="1">COUNTIF(Einzelschützen[[#All],[ID Schütze]],Einzelschützen[[#This Row],[ID Schütze]])</f>
        <v>32</v>
      </c>
      <c r="O8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9">
        <f ca="1">IF(Einzelschützen[[#This Row],[Vorkampf]]="",Einzelschützen[[#This Row],[Rückkampf Schütze]],Einzelschützen[[#This Row],[Vorkampf]]+Einzelschützen[[#This Row],[Rückkampf Schütze]])</f>
        <v>0</v>
      </c>
      <c r="Q89">
        <f>IF(Einzelschützen[[#This Row],[Klasse]]=Einzelschützen[[#Headers],[Schüler]],Einzelschützen[[#This Row],[Gesamt]],0)</f>
        <v>0</v>
      </c>
      <c r="R89">
        <f ca="1">IF(Einzelschützen[[#This Row],[Klasse]]=Einzelschützen[[#Headers],[Jugend]],Einzelschützen[[#This Row],[Gesamt]],0)</f>
        <v>0</v>
      </c>
      <c r="S89">
        <f>IF(Einzelschützen[[#This Row],[Klasse]]=Einzelschützen[[#Headers],[Junioren]],Einzelschützen[[#This Row],[Gesamt]],0)</f>
        <v>0</v>
      </c>
      <c r="T89">
        <f>IF(Einzelschützen[[#This Row],[Klasse]]=Einzelschützen[[#Headers],[Pistole]],Einzelschützen[[#This Row],[Gesamt]],0)</f>
        <v>0</v>
      </c>
      <c r="U89" t="str">
        <f>IF(Einzelschützen[[#This Row],[Schüler]]&gt;0,_xlfn.RANK.EQ(Einzelschützen[[#This Row],[Schüler]],Einzelschützen[[#All],[Schüler]])+ROW(Einzelschützen[[#This Row],[Rang Schüler]])/1000,"")</f>
        <v/>
      </c>
      <c r="V89" t="str">
        <f ca="1">IF(Einzelschützen[[#This Row],[Jugend]]&gt;0,_xlfn.RANK.EQ(Einzelschützen[[#This Row],[Jugend]],Einzelschützen[[#All],[Jugend]])+ROW(Einzelschützen[[#This Row],[Rang Jugend]])/1000,"")</f>
        <v/>
      </c>
      <c r="W89" t="str">
        <f>IF(Einzelschützen[[#This Row],[Junioren]]&gt;0,_xlfn.RANK.EQ(Einzelschützen[[#This Row],[Junioren]],Einzelschützen[[#All],[Junioren]])+ROW(Einzelschützen[[#This Row],[Rang Junioren]])/1000,"")</f>
        <v/>
      </c>
      <c r="X89" t="str">
        <f>IF(Einzelschützen[[#This Row],[Pistole]]&gt;0,_xlfn.RANK.EQ(Einzelschützen[[#This Row],[Pistole]],Einzelschützen[[#All],[Pistole]])+ROW(Einzelschützen[[#This Row],[Rang Pistole]])/1000,"")</f>
        <v/>
      </c>
    </row>
    <row r="90" spans="1:24" x14ac:dyDescent="0.25">
      <c r="A90">
        <f ca="1">MAX(Einzelschützen[[#This Row],[Rang Schüler]:[Rang Pistole]])</f>
        <v>0</v>
      </c>
      <c r="B90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90" s="1" t="s">
        <v>95</v>
      </c>
      <c r="D90" s="1" t="str">
        <f>VLOOKUP(LEFT(Einzelschützen[[#This Row],[Schütze]],1),Klasse,2,FALSE)</f>
        <v>Jugend</v>
      </c>
      <c r="E90" s="1" t="s">
        <v>5</v>
      </c>
      <c r="F90">
        <f t="shared" ca="1" si="9"/>
        <v>0</v>
      </c>
      <c r="G90">
        <f t="shared" ca="1" si="10"/>
        <v>0</v>
      </c>
      <c r="H90">
        <f t="shared" ca="1" si="11"/>
        <v>0</v>
      </c>
      <c r="I90" t="str">
        <f t="shared" ca="1" si="8"/>
        <v/>
      </c>
      <c r="J90">
        <f t="shared" ca="1" si="12"/>
        <v>0</v>
      </c>
      <c r="K90">
        <f t="shared" ca="1" si="13"/>
        <v>0</v>
      </c>
      <c r="L9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90" s="49">
        <f ca="1">_xlfn.NUMBERVALUE(LEFT(Einzelschützen[[#This Row],[Gau]],3))</f>
        <v>0</v>
      </c>
      <c r="N90">
        <f ca="1">COUNTIF(Einzelschützen[[#All],[ID Schütze]],Einzelschützen[[#This Row],[ID Schütze]])</f>
        <v>32</v>
      </c>
      <c r="O9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0">
        <f ca="1">IF(Einzelschützen[[#This Row],[Vorkampf]]="",Einzelschützen[[#This Row],[Rückkampf Schütze]],Einzelschützen[[#This Row],[Vorkampf]]+Einzelschützen[[#This Row],[Rückkampf Schütze]])</f>
        <v>0</v>
      </c>
      <c r="Q90">
        <f>IF(Einzelschützen[[#This Row],[Klasse]]=Einzelschützen[[#Headers],[Schüler]],Einzelschützen[[#This Row],[Gesamt]],0)</f>
        <v>0</v>
      </c>
      <c r="R90">
        <f ca="1">IF(Einzelschützen[[#This Row],[Klasse]]=Einzelschützen[[#Headers],[Jugend]],Einzelschützen[[#This Row],[Gesamt]],0)</f>
        <v>0</v>
      </c>
      <c r="S90">
        <f>IF(Einzelschützen[[#This Row],[Klasse]]=Einzelschützen[[#Headers],[Junioren]],Einzelschützen[[#This Row],[Gesamt]],0)</f>
        <v>0</v>
      </c>
      <c r="T90">
        <f>IF(Einzelschützen[[#This Row],[Klasse]]=Einzelschützen[[#Headers],[Pistole]],Einzelschützen[[#This Row],[Gesamt]],0)</f>
        <v>0</v>
      </c>
      <c r="U90" t="str">
        <f>IF(Einzelschützen[[#This Row],[Schüler]]&gt;0,_xlfn.RANK.EQ(Einzelschützen[[#This Row],[Schüler]],Einzelschützen[[#All],[Schüler]])+ROW(Einzelschützen[[#This Row],[Rang Schüler]])/1000,"")</f>
        <v/>
      </c>
      <c r="V90" t="str">
        <f ca="1">IF(Einzelschützen[[#This Row],[Jugend]]&gt;0,_xlfn.RANK.EQ(Einzelschützen[[#This Row],[Jugend]],Einzelschützen[[#All],[Jugend]])+ROW(Einzelschützen[[#This Row],[Rang Jugend]])/1000,"")</f>
        <v/>
      </c>
      <c r="W90" t="str">
        <f>IF(Einzelschützen[[#This Row],[Junioren]]&gt;0,_xlfn.RANK.EQ(Einzelschützen[[#This Row],[Junioren]],Einzelschützen[[#All],[Junioren]])+ROW(Einzelschützen[[#This Row],[Rang Junioren]])/1000,"")</f>
        <v/>
      </c>
      <c r="X90" t="str">
        <f>IF(Einzelschützen[[#This Row],[Pistole]]&gt;0,_xlfn.RANK.EQ(Einzelschützen[[#This Row],[Pistole]],Einzelschützen[[#All],[Pistole]])+ROW(Einzelschützen[[#This Row],[Rang Pistole]])/1000,"")</f>
        <v/>
      </c>
    </row>
    <row r="91" spans="1:24" x14ac:dyDescent="0.25">
      <c r="A91">
        <f ca="1">MAX(Einzelschützen[[#This Row],[Rang Schüler]:[Rang Pistole]])</f>
        <v>0</v>
      </c>
      <c r="B91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91" s="1" t="s">
        <v>96</v>
      </c>
      <c r="D91" s="1" t="str">
        <f>VLOOKUP(LEFT(Einzelschützen[[#This Row],[Schütze]],1),Klasse,2,FALSE)</f>
        <v>Jugend</v>
      </c>
      <c r="E91" s="1" t="s">
        <v>5</v>
      </c>
      <c r="F91">
        <f t="shared" ca="1" si="9"/>
        <v>0</v>
      </c>
      <c r="G91">
        <f t="shared" ca="1" si="10"/>
        <v>0</v>
      </c>
      <c r="H91">
        <f t="shared" ca="1" si="11"/>
        <v>0</v>
      </c>
      <c r="I91" t="str">
        <f t="shared" ca="1" si="8"/>
        <v/>
      </c>
      <c r="J91">
        <f t="shared" ca="1" si="12"/>
        <v>0</v>
      </c>
      <c r="K91">
        <f t="shared" ca="1" si="13"/>
        <v>0</v>
      </c>
      <c r="L9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91" s="49">
        <f ca="1">_xlfn.NUMBERVALUE(LEFT(Einzelschützen[[#This Row],[Gau]],3))</f>
        <v>0</v>
      </c>
      <c r="N91">
        <f ca="1">COUNTIF(Einzelschützen[[#All],[ID Schütze]],Einzelschützen[[#This Row],[ID Schütze]])</f>
        <v>32</v>
      </c>
      <c r="O9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1">
        <f ca="1">IF(Einzelschützen[[#This Row],[Vorkampf]]="",Einzelschützen[[#This Row],[Rückkampf Schütze]],Einzelschützen[[#This Row],[Vorkampf]]+Einzelschützen[[#This Row],[Rückkampf Schütze]])</f>
        <v>0</v>
      </c>
      <c r="Q91">
        <f>IF(Einzelschützen[[#This Row],[Klasse]]=Einzelschützen[[#Headers],[Schüler]],Einzelschützen[[#This Row],[Gesamt]],0)</f>
        <v>0</v>
      </c>
      <c r="R91">
        <f ca="1">IF(Einzelschützen[[#This Row],[Klasse]]=Einzelschützen[[#Headers],[Jugend]],Einzelschützen[[#This Row],[Gesamt]],0)</f>
        <v>0</v>
      </c>
      <c r="S91">
        <f>IF(Einzelschützen[[#This Row],[Klasse]]=Einzelschützen[[#Headers],[Junioren]],Einzelschützen[[#This Row],[Gesamt]],0)</f>
        <v>0</v>
      </c>
      <c r="T91">
        <f>IF(Einzelschützen[[#This Row],[Klasse]]=Einzelschützen[[#Headers],[Pistole]],Einzelschützen[[#This Row],[Gesamt]],0)</f>
        <v>0</v>
      </c>
      <c r="U91" t="str">
        <f>IF(Einzelschützen[[#This Row],[Schüler]]&gt;0,_xlfn.RANK.EQ(Einzelschützen[[#This Row],[Schüler]],Einzelschützen[[#All],[Schüler]])+ROW(Einzelschützen[[#This Row],[Rang Schüler]])/1000,"")</f>
        <v/>
      </c>
      <c r="V91" t="str">
        <f ca="1">IF(Einzelschützen[[#This Row],[Jugend]]&gt;0,_xlfn.RANK.EQ(Einzelschützen[[#This Row],[Jugend]],Einzelschützen[[#All],[Jugend]])+ROW(Einzelschützen[[#This Row],[Rang Jugend]])/1000,"")</f>
        <v/>
      </c>
      <c r="W91" t="str">
        <f>IF(Einzelschützen[[#This Row],[Junioren]]&gt;0,_xlfn.RANK.EQ(Einzelschützen[[#This Row],[Junioren]],Einzelschützen[[#All],[Junioren]])+ROW(Einzelschützen[[#This Row],[Rang Junioren]])/1000,"")</f>
        <v/>
      </c>
      <c r="X91" t="str">
        <f>IF(Einzelschützen[[#This Row],[Pistole]]&gt;0,_xlfn.RANK.EQ(Einzelschützen[[#This Row],[Pistole]],Einzelschützen[[#All],[Pistole]])+ROW(Einzelschützen[[#This Row],[Rang Pistole]])/1000,"")</f>
        <v/>
      </c>
    </row>
    <row r="92" spans="1:24" x14ac:dyDescent="0.25">
      <c r="A92">
        <f ca="1">MAX(Einzelschützen[[#This Row],[Rang Schüler]:[Rang Pistole]])</f>
        <v>0</v>
      </c>
      <c r="B92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92" s="1" t="s">
        <v>97</v>
      </c>
      <c r="D92" s="1" t="str">
        <f>VLOOKUP(LEFT(Einzelschützen[[#This Row],[Schütze]],1),Klasse,2,FALSE)</f>
        <v>Jugend</v>
      </c>
      <c r="E92" s="1" t="s">
        <v>5</v>
      </c>
      <c r="F92">
        <f t="shared" ca="1" si="9"/>
        <v>0</v>
      </c>
      <c r="G92">
        <f t="shared" ca="1" si="10"/>
        <v>0</v>
      </c>
      <c r="H92">
        <f t="shared" ca="1" si="11"/>
        <v>0</v>
      </c>
      <c r="I92" t="str">
        <f t="shared" ca="1" si="8"/>
        <v/>
      </c>
      <c r="J92">
        <f t="shared" ca="1" si="12"/>
        <v>0</v>
      </c>
      <c r="K92">
        <f t="shared" ca="1" si="13"/>
        <v>0</v>
      </c>
      <c r="L9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92" s="49">
        <f ca="1">_xlfn.NUMBERVALUE(LEFT(Einzelschützen[[#This Row],[Gau]],3))</f>
        <v>0</v>
      </c>
      <c r="N92">
        <f ca="1">COUNTIF(Einzelschützen[[#All],[ID Schütze]],Einzelschützen[[#This Row],[ID Schütze]])</f>
        <v>32</v>
      </c>
      <c r="O9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2">
        <f ca="1">IF(Einzelschützen[[#This Row],[Vorkampf]]="",Einzelschützen[[#This Row],[Rückkampf Schütze]],Einzelschützen[[#This Row],[Vorkampf]]+Einzelschützen[[#This Row],[Rückkampf Schütze]])</f>
        <v>0</v>
      </c>
      <c r="Q92">
        <f>IF(Einzelschützen[[#This Row],[Klasse]]=Einzelschützen[[#Headers],[Schüler]],Einzelschützen[[#This Row],[Gesamt]],0)</f>
        <v>0</v>
      </c>
      <c r="R92">
        <f ca="1">IF(Einzelschützen[[#This Row],[Klasse]]=Einzelschützen[[#Headers],[Jugend]],Einzelschützen[[#This Row],[Gesamt]],0)</f>
        <v>0</v>
      </c>
      <c r="S92">
        <f>IF(Einzelschützen[[#This Row],[Klasse]]=Einzelschützen[[#Headers],[Junioren]],Einzelschützen[[#This Row],[Gesamt]],0)</f>
        <v>0</v>
      </c>
      <c r="T92">
        <f>IF(Einzelschützen[[#This Row],[Klasse]]=Einzelschützen[[#Headers],[Pistole]],Einzelschützen[[#This Row],[Gesamt]],0)</f>
        <v>0</v>
      </c>
      <c r="U92" t="str">
        <f>IF(Einzelschützen[[#This Row],[Schüler]]&gt;0,_xlfn.RANK.EQ(Einzelschützen[[#This Row],[Schüler]],Einzelschützen[[#All],[Schüler]])+ROW(Einzelschützen[[#This Row],[Rang Schüler]])/1000,"")</f>
        <v/>
      </c>
      <c r="V92" t="str">
        <f ca="1">IF(Einzelschützen[[#This Row],[Jugend]]&gt;0,_xlfn.RANK.EQ(Einzelschützen[[#This Row],[Jugend]],Einzelschützen[[#All],[Jugend]])+ROW(Einzelschützen[[#This Row],[Rang Jugend]])/1000,"")</f>
        <v/>
      </c>
      <c r="W92" t="str">
        <f>IF(Einzelschützen[[#This Row],[Junioren]]&gt;0,_xlfn.RANK.EQ(Einzelschützen[[#This Row],[Junioren]],Einzelschützen[[#All],[Junioren]])+ROW(Einzelschützen[[#This Row],[Rang Junioren]])/1000,"")</f>
        <v/>
      </c>
      <c r="X92" t="str">
        <f>IF(Einzelschützen[[#This Row],[Pistole]]&gt;0,_xlfn.RANK.EQ(Einzelschützen[[#This Row],[Pistole]],Einzelschützen[[#All],[Pistole]])+ROW(Einzelschützen[[#This Row],[Rang Pistole]])/1000,"")</f>
        <v/>
      </c>
    </row>
    <row r="93" spans="1:24" x14ac:dyDescent="0.25">
      <c r="A93">
        <f ca="1">MAX(Einzelschützen[[#This Row],[Rang Schüler]:[Rang Pistole]])</f>
        <v>0</v>
      </c>
      <c r="B93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Jugend</v>
      </c>
      <c r="C93" s="1" t="s">
        <v>98</v>
      </c>
      <c r="D93" s="1" t="str">
        <f>VLOOKUP(LEFT(Einzelschützen[[#This Row],[Schütze]],1),Klasse,2,FALSE)</f>
        <v>Jugend</v>
      </c>
      <c r="E93" s="1" t="s">
        <v>5</v>
      </c>
      <c r="F93">
        <f t="shared" ca="1" si="9"/>
        <v>0</v>
      </c>
      <c r="G93">
        <f t="shared" ca="1" si="10"/>
        <v>0</v>
      </c>
      <c r="H93">
        <f t="shared" ca="1" si="11"/>
        <v>0</v>
      </c>
      <c r="I93" t="str">
        <f t="shared" ca="1" si="8"/>
        <v/>
      </c>
      <c r="J93">
        <f t="shared" ca="1" si="12"/>
        <v>0</v>
      </c>
      <c r="K93">
        <f t="shared" ca="1" si="13"/>
        <v>0</v>
      </c>
      <c r="L9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Jugend</v>
      </c>
      <c r="M93" s="49">
        <f ca="1">_xlfn.NUMBERVALUE(LEFT(Einzelschützen[[#This Row],[Gau]],3))</f>
        <v>0</v>
      </c>
      <c r="N93">
        <f ca="1">COUNTIF(Einzelschützen[[#All],[ID Schütze]],Einzelschützen[[#This Row],[ID Schütze]])</f>
        <v>32</v>
      </c>
      <c r="O9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3">
        <f ca="1">IF(Einzelschützen[[#This Row],[Vorkampf]]="",Einzelschützen[[#This Row],[Rückkampf Schütze]],Einzelschützen[[#This Row],[Vorkampf]]+Einzelschützen[[#This Row],[Rückkampf Schütze]])</f>
        <v>0</v>
      </c>
      <c r="Q93">
        <f>IF(Einzelschützen[[#This Row],[Klasse]]=Einzelschützen[[#Headers],[Schüler]],Einzelschützen[[#This Row],[Gesamt]],0)</f>
        <v>0</v>
      </c>
      <c r="R93">
        <f ca="1">IF(Einzelschützen[[#This Row],[Klasse]]=Einzelschützen[[#Headers],[Jugend]],Einzelschützen[[#This Row],[Gesamt]],0)</f>
        <v>0</v>
      </c>
      <c r="S93">
        <f>IF(Einzelschützen[[#This Row],[Klasse]]=Einzelschützen[[#Headers],[Junioren]],Einzelschützen[[#This Row],[Gesamt]],0)</f>
        <v>0</v>
      </c>
      <c r="T93">
        <f>IF(Einzelschützen[[#This Row],[Klasse]]=Einzelschützen[[#Headers],[Pistole]],Einzelschützen[[#This Row],[Gesamt]],0)</f>
        <v>0</v>
      </c>
      <c r="U93" t="str">
        <f>IF(Einzelschützen[[#This Row],[Schüler]]&gt;0,_xlfn.RANK.EQ(Einzelschützen[[#This Row],[Schüler]],Einzelschützen[[#All],[Schüler]])+ROW(Einzelschützen[[#This Row],[Rang Schüler]])/1000,"")</f>
        <v/>
      </c>
      <c r="V93" t="str">
        <f ca="1">IF(Einzelschützen[[#This Row],[Jugend]]&gt;0,_xlfn.RANK.EQ(Einzelschützen[[#This Row],[Jugend]],Einzelschützen[[#All],[Jugend]])+ROW(Einzelschützen[[#This Row],[Rang Jugend]])/1000,"")</f>
        <v/>
      </c>
      <c r="W93" t="str">
        <f>IF(Einzelschützen[[#This Row],[Junioren]]&gt;0,_xlfn.RANK.EQ(Einzelschützen[[#This Row],[Junioren]],Einzelschützen[[#All],[Junioren]])+ROW(Einzelschützen[[#This Row],[Rang Junioren]])/1000,"")</f>
        <v/>
      </c>
      <c r="X93" t="str">
        <f>IF(Einzelschützen[[#This Row],[Pistole]]&gt;0,_xlfn.RANK.EQ(Einzelschützen[[#This Row],[Pistole]],Einzelschützen[[#All],[Pistole]])+ROW(Einzelschützen[[#This Row],[Rang Pistole]])/1000,"")</f>
        <v/>
      </c>
    </row>
    <row r="94" spans="1:24" x14ac:dyDescent="0.25">
      <c r="A94">
        <f ca="1">MAX(Einzelschützen[[#This Row],[Rang Schüler]:[Rang Pistole]])</f>
        <v>0</v>
      </c>
      <c r="B94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4" s="1" t="s">
        <v>100</v>
      </c>
      <c r="D94" s="1" t="str">
        <f>VLOOKUP(LEFT(Einzelschützen[[#This Row],[Schütze]],1),Klasse,2,FALSE)</f>
        <v>Junioren</v>
      </c>
      <c r="E94" s="1" t="s">
        <v>4</v>
      </c>
      <c r="F94">
        <f t="shared" ca="1" si="9"/>
        <v>0</v>
      </c>
      <c r="G94">
        <f t="shared" ca="1" si="10"/>
        <v>0</v>
      </c>
      <c r="H94">
        <f t="shared" ca="1" si="11"/>
        <v>0</v>
      </c>
      <c r="I94">
        <f t="shared" ref="I94:I121" ca="1" si="14">IF($E94=I$1,VLOOKUP($C94,INDIRECT($E94&amp;"!k:p"),6,FALSE),"")</f>
        <v>0</v>
      </c>
      <c r="J94">
        <f t="shared" ca="1" si="12"/>
        <v>0</v>
      </c>
      <c r="K94">
        <f t="shared" ca="1" si="13"/>
        <v>0</v>
      </c>
      <c r="L9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94" s="49">
        <f ca="1">_xlfn.NUMBERVALUE(LEFT(Einzelschützen[[#This Row],[Gau]],3))</f>
        <v>0</v>
      </c>
      <c r="N94">
        <f ca="1">COUNTIF(Einzelschützen[[#All],[ID Schütze]],Einzelschützen[[#This Row],[ID Schütze]])</f>
        <v>32</v>
      </c>
      <c r="O9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4">
        <f ca="1">IF(Einzelschützen[[#This Row],[Vorkampf]]="",Einzelschützen[[#This Row],[Rückkampf Schütze]],Einzelschützen[[#This Row],[Vorkampf]]+Einzelschützen[[#This Row],[Rückkampf Schütze]])</f>
        <v>0</v>
      </c>
      <c r="Q94">
        <f>IF(Einzelschützen[[#This Row],[Klasse]]=Einzelschützen[[#Headers],[Schüler]],Einzelschützen[[#This Row],[Gesamt]],0)</f>
        <v>0</v>
      </c>
      <c r="R94">
        <f>IF(Einzelschützen[[#This Row],[Klasse]]=Einzelschützen[[#Headers],[Jugend]],Einzelschützen[[#This Row],[Gesamt]],0)</f>
        <v>0</v>
      </c>
      <c r="S94">
        <f ca="1">IF(Einzelschützen[[#This Row],[Klasse]]=Einzelschützen[[#Headers],[Junioren]],Einzelschützen[[#This Row],[Gesamt]],0)</f>
        <v>0</v>
      </c>
      <c r="T94">
        <f>IF(Einzelschützen[[#This Row],[Klasse]]=Einzelschützen[[#Headers],[Pistole]],Einzelschützen[[#This Row],[Gesamt]],0)</f>
        <v>0</v>
      </c>
      <c r="U94" t="str">
        <f>IF(Einzelschützen[[#This Row],[Schüler]]&gt;0,_xlfn.RANK.EQ(Einzelschützen[[#This Row],[Schüler]],Einzelschützen[[#All],[Schüler]])+ROW(Einzelschützen[[#This Row],[Rang Schüler]])/1000,"")</f>
        <v/>
      </c>
      <c r="V94" t="str">
        <f>IF(Einzelschützen[[#This Row],[Jugend]]&gt;0,_xlfn.RANK.EQ(Einzelschützen[[#This Row],[Jugend]],Einzelschützen[[#All],[Jugend]])+ROW(Einzelschützen[[#This Row],[Rang Jugend]])/1000,"")</f>
        <v/>
      </c>
      <c r="W94" t="str">
        <f ca="1">IF(Einzelschützen[[#This Row],[Junioren]]&gt;0,_xlfn.RANK.EQ(Einzelschützen[[#This Row],[Junioren]],Einzelschützen[[#All],[Junioren]])+ROW(Einzelschützen[[#This Row],[Rang Junioren]])/1000,"")</f>
        <v/>
      </c>
      <c r="X94" t="str">
        <f>IF(Einzelschützen[[#This Row],[Pistole]]&gt;0,_xlfn.RANK.EQ(Einzelschützen[[#This Row],[Pistole]],Einzelschützen[[#All],[Pistole]])+ROW(Einzelschützen[[#This Row],[Rang Pistole]])/1000,"")</f>
        <v/>
      </c>
    </row>
    <row r="95" spans="1:24" x14ac:dyDescent="0.25">
      <c r="A95">
        <f ca="1">MAX(Einzelschützen[[#This Row],[Rang Schüler]:[Rang Pistole]])</f>
        <v>0</v>
      </c>
      <c r="B95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5" s="1" t="s">
        <v>101</v>
      </c>
      <c r="D95" s="1" t="str">
        <f>VLOOKUP(LEFT(Einzelschützen[[#This Row],[Schütze]],1),Klasse,2,FALSE)</f>
        <v>Junioren</v>
      </c>
      <c r="E95" s="1" t="s">
        <v>4</v>
      </c>
      <c r="F95">
        <f t="shared" ca="1" si="9"/>
        <v>0</v>
      </c>
      <c r="G95">
        <f t="shared" ca="1" si="10"/>
        <v>0</v>
      </c>
      <c r="H95">
        <f t="shared" ca="1" si="11"/>
        <v>0</v>
      </c>
      <c r="I95">
        <f t="shared" ca="1" si="14"/>
        <v>0</v>
      </c>
      <c r="J95">
        <f t="shared" ca="1" si="12"/>
        <v>0</v>
      </c>
      <c r="K95">
        <f t="shared" ca="1" si="13"/>
        <v>0</v>
      </c>
      <c r="L9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95" s="49">
        <f ca="1">_xlfn.NUMBERVALUE(LEFT(Einzelschützen[[#This Row],[Gau]],3))</f>
        <v>0</v>
      </c>
      <c r="N95">
        <f ca="1">COUNTIF(Einzelschützen[[#All],[ID Schütze]],Einzelschützen[[#This Row],[ID Schütze]])</f>
        <v>32</v>
      </c>
      <c r="O9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5">
        <f ca="1">IF(Einzelschützen[[#This Row],[Vorkampf]]="",Einzelschützen[[#This Row],[Rückkampf Schütze]],Einzelschützen[[#This Row],[Vorkampf]]+Einzelschützen[[#This Row],[Rückkampf Schütze]])</f>
        <v>0</v>
      </c>
      <c r="Q95">
        <f>IF(Einzelschützen[[#This Row],[Klasse]]=Einzelschützen[[#Headers],[Schüler]],Einzelschützen[[#This Row],[Gesamt]],0)</f>
        <v>0</v>
      </c>
      <c r="R95">
        <f>IF(Einzelschützen[[#This Row],[Klasse]]=Einzelschützen[[#Headers],[Jugend]],Einzelschützen[[#This Row],[Gesamt]],0)</f>
        <v>0</v>
      </c>
      <c r="S95">
        <f ca="1">IF(Einzelschützen[[#This Row],[Klasse]]=Einzelschützen[[#Headers],[Junioren]],Einzelschützen[[#This Row],[Gesamt]],0)</f>
        <v>0</v>
      </c>
      <c r="T95">
        <f>IF(Einzelschützen[[#This Row],[Klasse]]=Einzelschützen[[#Headers],[Pistole]],Einzelschützen[[#This Row],[Gesamt]],0)</f>
        <v>0</v>
      </c>
      <c r="U95" t="str">
        <f>IF(Einzelschützen[[#This Row],[Schüler]]&gt;0,_xlfn.RANK.EQ(Einzelschützen[[#This Row],[Schüler]],Einzelschützen[[#All],[Schüler]])+ROW(Einzelschützen[[#This Row],[Rang Schüler]])/1000,"")</f>
        <v/>
      </c>
      <c r="V95" t="str">
        <f>IF(Einzelschützen[[#This Row],[Jugend]]&gt;0,_xlfn.RANK.EQ(Einzelschützen[[#This Row],[Jugend]],Einzelschützen[[#All],[Jugend]])+ROW(Einzelschützen[[#This Row],[Rang Jugend]])/1000,"")</f>
        <v/>
      </c>
      <c r="W95" t="str">
        <f ca="1">IF(Einzelschützen[[#This Row],[Junioren]]&gt;0,_xlfn.RANK.EQ(Einzelschützen[[#This Row],[Junioren]],Einzelschützen[[#All],[Junioren]])+ROW(Einzelschützen[[#This Row],[Rang Junioren]])/1000,"")</f>
        <v/>
      </c>
      <c r="X95" t="str">
        <f>IF(Einzelschützen[[#This Row],[Pistole]]&gt;0,_xlfn.RANK.EQ(Einzelschützen[[#This Row],[Pistole]],Einzelschützen[[#All],[Pistole]])+ROW(Einzelschützen[[#This Row],[Rang Pistole]])/1000,"")</f>
        <v/>
      </c>
    </row>
    <row r="96" spans="1:24" x14ac:dyDescent="0.25">
      <c r="A96">
        <f ca="1">MAX(Einzelschützen[[#This Row],[Rang Schüler]:[Rang Pistole]])</f>
        <v>0</v>
      </c>
      <c r="B96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6" s="1" t="s">
        <v>102</v>
      </c>
      <c r="D96" s="1" t="str">
        <f>VLOOKUP(LEFT(Einzelschützen[[#This Row],[Schütze]],1),Klasse,2,FALSE)</f>
        <v>Junioren</v>
      </c>
      <c r="E96" s="1" t="s">
        <v>4</v>
      </c>
      <c r="F96">
        <f t="shared" ca="1" si="9"/>
        <v>0</v>
      </c>
      <c r="G96">
        <f t="shared" ca="1" si="10"/>
        <v>0</v>
      </c>
      <c r="H96">
        <f t="shared" ca="1" si="11"/>
        <v>0</v>
      </c>
      <c r="I96">
        <f t="shared" ca="1" si="14"/>
        <v>0</v>
      </c>
      <c r="J96">
        <f t="shared" ca="1" si="12"/>
        <v>0</v>
      </c>
      <c r="K96">
        <f t="shared" ca="1" si="13"/>
        <v>0</v>
      </c>
      <c r="L9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96" s="49">
        <f ca="1">_xlfn.NUMBERVALUE(LEFT(Einzelschützen[[#This Row],[Gau]],3))</f>
        <v>0</v>
      </c>
      <c r="N96">
        <f ca="1">COUNTIF(Einzelschützen[[#All],[ID Schütze]],Einzelschützen[[#This Row],[ID Schütze]])</f>
        <v>32</v>
      </c>
      <c r="O9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6">
        <f ca="1">IF(Einzelschützen[[#This Row],[Vorkampf]]="",Einzelschützen[[#This Row],[Rückkampf Schütze]],Einzelschützen[[#This Row],[Vorkampf]]+Einzelschützen[[#This Row],[Rückkampf Schütze]])</f>
        <v>0</v>
      </c>
      <c r="Q96">
        <f>IF(Einzelschützen[[#This Row],[Klasse]]=Einzelschützen[[#Headers],[Schüler]],Einzelschützen[[#This Row],[Gesamt]],0)</f>
        <v>0</v>
      </c>
      <c r="R96">
        <f>IF(Einzelschützen[[#This Row],[Klasse]]=Einzelschützen[[#Headers],[Jugend]],Einzelschützen[[#This Row],[Gesamt]],0)</f>
        <v>0</v>
      </c>
      <c r="S96">
        <f ca="1">IF(Einzelschützen[[#This Row],[Klasse]]=Einzelschützen[[#Headers],[Junioren]],Einzelschützen[[#This Row],[Gesamt]],0)</f>
        <v>0</v>
      </c>
      <c r="T96">
        <f>IF(Einzelschützen[[#This Row],[Klasse]]=Einzelschützen[[#Headers],[Pistole]],Einzelschützen[[#This Row],[Gesamt]],0)</f>
        <v>0</v>
      </c>
      <c r="U96" t="str">
        <f>IF(Einzelschützen[[#This Row],[Schüler]]&gt;0,_xlfn.RANK.EQ(Einzelschützen[[#This Row],[Schüler]],Einzelschützen[[#All],[Schüler]])+ROW(Einzelschützen[[#This Row],[Rang Schüler]])/1000,"")</f>
        <v/>
      </c>
      <c r="V96" t="str">
        <f>IF(Einzelschützen[[#This Row],[Jugend]]&gt;0,_xlfn.RANK.EQ(Einzelschützen[[#This Row],[Jugend]],Einzelschützen[[#All],[Jugend]])+ROW(Einzelschützen[[#This Row],[Rang Jugend]])/1000,"")</f>
        <v/>
      </c>
      <c r="W96" t="str">
        <f ca="1">IF(Einzelschützen[[#This Row],[Junioren]]&gt;0,_xlfn.RANK.EQ(Einzelschützen[[#This Row],[Junioren]],Einzelschützen[[#All],[Junioren]])+ROW(Einzelschützen[[#This Row],[Rang Junioren]])/1000,"")</f>
        <v/>
      </c>
      <c r="X96" t="str">
        <f>IF(Einzelschützen[[#This Row],[Pistole]]&gt;0,_xlfn.RANK.EQ(Einzelschützen[[#This Row],[Pistole]],Einzelschützen[[#All],[Pistole]])+ROW(Einzelschützen[[#This Row],[Rang Pistole]])/1000,"")</f>
        <v/>
      </c>
    </row>
    <row r="97" spans="1:24" x14ac:dyDescent="0.25">
      <c r="A97">
        <f ca="1">MAX(Einzelschützen[[#This Row],[Rang Schüler]:[Rang Pistole]])</f>
        <v>0</v>
      </c>
      <c r="B97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7" s="1" t="s">
        <v>103</v>
      </c>
      <c r="D97" s="1" t="str">
        <f>VLOOKUP(LEFT(Einzelschützen[[#This Row],[Schütze]],1),Klasse,2,FALSE)</f>
        <v>Junioren</v>
      </c>
      <c r="E97" s="1" t="s">
        <v>4</v>
      </c>
      <c r="F97">
        <f t="shared" ca="1" si="9"/>
        <v>0</v>
      </c>
      <c r="G97">
        <f t="shared" ca="1" si="10"/>
        <v>0</v>
      </c>
      <c r="H97">
        <f t="shared" ca="1" si="11"/>
        <v>0</v>
      </c>
      <c r="I97">
        <f t="shared" ca="1" si="14"/>
        <v>0</v>
      </c>
      <c r="J97">
        <f t="shared" ca="1" si="12"/>
        <v>0</v>
      </c>
      <c r="K97">
        <f t="shared" ca="1" si="13"/>
        <v>0</v>
      </c>
      <c r="L9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97" s="49">
        <f ca="1">_xlfn.NUMBERVALUE(LEFT(Einzelschützen[[#This Row],[Gau]],3))</f>
        <v>0</v>
      </c>
      <c r="N97">
        <f ca="1">COUNTIF(Einzelschützen[[#All],[ID Schütze]],Einzelschützen[[#This Row],[ID Schütze]])</f>
        <v>32</v>
      </c>
      <c r="O9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7">
        <f ca="1">IF(Einzelschützen[[#This Row],[Vorkampf]]="",Einzelschützen[[#This Row],[Rückkampf Schütze]],Einzelschützen[[#This Row],[Vorkampf]]+Einzelschützen[[#This Row],[Rückkampf Schütze]])</f>
        <v>0</v>
      </c>
      <c r="Q97">
        <f>IF(Einzelschützen[[#This Row],[Klasse]]=Einzelschützen[[#Headers],[Schüler]],Einzelschützen[[#This Row],[Gesamt]],0)</f>
        <v>0</v>
      </c>
      <c r="R97">
        <f>IF(Einzelschützen[[#This Row],[Klasse]]=Einzelschützen[[#Headers],[Jugend]],Einzelschützen[[#This Row],[Gesamt]],0)</f>
        <v>0</v>
      </c>
      <c r="S97">
        <f ca="1">IF(Einzelschützen[[#This Row],[Klasse]]=Einzelschützen[[#Headers],[Junioren]],Einzelschützen[[#This Row],[Gesamt]],0)</f>
        <v>0</v>
      </c>
      <c r="T97">
        <f>IF(Einzelschützen[[#This Row],[Klasse]]=Einzelschützen[[#Headers],[Pistole]],Einzelschützen[[#This Row],[Gesamt]],0)</f>
        <v>0</v>
      </c>
      <c r="U97" t="str">
        <f>IF(Einzelschützen[[#This Row],[Schüler]]&gt;0,_xlfn.RANK.EQ(Einzelschützen[[#This Row],[Schüler]],Einzelschützen[[#All],[Schüler]])+ROW(Einzelschützen[[#This Row],[Rang Schüler]])/1000,"")</f>
        <v/>
      </c>
      <c r="V97" t="str">
        <f>IF(Einzelschützen[[#This Row],[Jugend]]&gt;0,_xlfn.RANK.EQ(Einzelschützen[[#This Row],[Jugend]],Einzelschützen[[#All],[Jugend]])+ROW(Einzelschützen[[#This Row],[Rang Jugend]])/1000,"")</f>
        <v/>
      </c>
      <c r="W97" t="str">
        <f ca="1">IF(Einzelschützen[[#This Row],[Junioren]]&gt;0,_xlfn.RANK.EQ(Einzelschützen[[#This Row],[Junioren]],Einzelschützen[[#All],[Junioren]])+ROW(Einzelschützen[[#This Row],[Rang Junioren]])/1000,"")</f>
        <v/>
      </c>
      <c r="X97" t="str">
        <f>IF(Einzelschützen[[#This Row],[Pistole]]&gt;0,_xlfn.RANK.EQ(Einzelschützen[[#This Row],[Pistole]],Einzelschützen[[#All],[Pistole]])+ROW(Einzelschützen[[#This Row],[Rang Pistole]])/1000,"")</f>
        <v/>
      </c>
    </row>
    <row r="98" spans="1:24" x14ac:dyDescent="0.25">
      <c r="A98">
        <f ca="1">MAX(Einzelschützen[[#This Row],[Rang Schüler]:[Rang Pistole]])</f>
        <v>0</v>
      </c>
      <c r="B98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8" s="1" t="s">
        <v>104</v>
      </c>
      <c r="D98" s="1" t="str">
        <f>VLOOKUP(LEFT(Einzelschützen[[#This Row],[Schütze]],1),Klasse,2,FALSE)</f>
        <v>Junioren</v>
      </c>
      <c r="E98" s="1" t="s">
        <v>4</v>
      </c>
      <c r="F98">
        <f t="shared" ca="1" si="9"/>
        <v>0</v>
      </c>
      <c r="G98">
        <f t="shared" ca="1" si="10"/>
        <v>0</v>
      </c>
      <c r="H98">
        <f t="shared" ca="1" si="11"/>
        <v>0</v>
      </c>
      <c r="I98">
        <f t="shared" ca="1" si="14"/>
        <v>0</v>
      </c>
      <c r="J98">
        <f t="shared" ca="1" si="12"/>
        <v>0</v>
      </c>
      <c r="K98">
        <f t="shared" ca="1" si="13"/>
        <v>0</v>
      </c>
      <c r="L9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98" s="49">
        <f ca="1">_xlfn.NUMBERVALUE(LEFT(Einzelschützen[[#This Row],[Gau]],3))</f>
        <v>0</v>
      </c>
      <c r="N98">
        <f ca="1">COUNTIF(Einzelschützen[[#All],[ID Schütze]],Einzelschützen[[#This Row],[ID Schütze]])</f>
        <v>32</v>
      </c>
      <c r="O9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8">
        <f ca="1">IF(Einzelschützen[[#This Row],[Vorkampf]]="",Einzelschützen[[#This Row],[Rückkampf Schütze]],Einzelschützen[[#This Row],[Vorkampf]]+Einzelschützen[[#This Row],[Rückkampf Schütze]])</f>
        <v>0</v>
      </c>
      <c r="Q98">
        <f>IF(Einzelschützen[[#This Row],[Klasse]]=Einzelschützen[[#Headers],[Schüler]],Einzelschützen[[#This Row],[Gesamt]],0)</f>
        <v>0</v>
      </c>
      <c r="R98">
        <f>IF(Einzelschützen[[#This Row],[Klasse]]=Einzelschützen[[#Headers],[Jugend]],Einzelschützen[[#This Row],[Gesamt]],0)</f>
        <v>0</v>
      </c>
      <c r="S98">
        <f ca="1">IF(Einzelschützen[[#This Row],[Klasse]]=Einzelschützen[[#Headers],[Junioren]],Einzelschützen[[#This Row],[Gesamt]],0)</f>
        <v>0</v>
      </c>
      <c r="T98">
        <f>IF(Einzelschützen[[#This Row],[Klasse]]=Einzelschützen[[#Headers],[Pistole]],Einzelschützen[[#This Row],[Gesamt]],0)</f>
        <v>0</v>
      </c>
      <c r="U98" t="str">
        <f>IF(Einzelschützen[[#This Row],[Schüler]]&gt;0,_xlfn.RANK.EQ(Einzelschützen[[#This Row],[Schüler]],Einzelschützen[[#All],[Schüler]])+ROW(Einzelschützen[[#This Row],[Rang Schüler]])/1000,"")</f>
        <v/>
      </c>
      <c r="V98" t="str">
        <f>IF(Einzelschützen[[#This Row],[Jugend]]&gt;0,_xlfn.RANK.EQ(Einzelschützen[[#This Row],[Jugend]],Einzelschützen[[#All],[Jugend]])+ROW(Einzelschützen[[#This Row],[Rang Jugend]])/1000,"")</f>
        <v/>
      </c>
      <c r="W98" t="str">
        <f ca="1">IF(Einzelschützen[[#This Row],[Junioren]]&gt;0,_xlfn.RANK.EQ(Einzelschützen[[#This Row],[Junioren]],Einzelschützen[[#All],[Junioren]])+ROW(Einzelschützen[[#This Row],[Rang Junioren]])/1000,"")</f>
        <v/>
      </c>
      <c r="X98" t="str">
        <f>IF(Einzelschützen[[#This Row],[Pistole]]&gt;0,_xlfn.RANK.EQ(Einzelschützen[[#This Row],[Pistole]],Einzelschützen[[#All],[Pistole]])+ROW(Einzelschützen[[#This Row],[Rang Pistole]])/1000,"")</f>
        <v/>
      </c>
    </row>
    <row r="99" spans="1:24" x14ac:dyDescent="0.25">
      <c r="A99">
        <f ca="1">MAX(Einzelschützen[[#This Row],[Rang Schüler]:[Rang Pistole]])</f>
        <v>0</v>
      </c>
      <c r="B99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9" s="1" t="s">
        <v>105</v>
      </c>
      <c r="D99" s="1" t="str">
        <f>VLOOKUP(LEFT(Einzelschützen[[#This Row],[Schütze]],1),Klasse,2,FALSE)</f>
        <v>Junioren</v>
      </c>
      <c r="E99" s="1" t="s">
        <v>4</v>
      </c>
      <c r="F99">
        <f t="shared" ca="1" si="9"/>
        <v>0</v>
      </c>
      <c r="G99">
        <f t="shared" ca="1" si="10"/>
        <v>0</v>
      </c>
      <c r="H99">
        <f t="shared" ca="1" si="11"/>
        <v>0</v>
      </c>
      <c r="I99">
        <f t="shared" ca="1" si="14"/>
        <v>0</v>
      </c>
      <c r="J99">
        <f t="shared" ca="1" si="12"/>
        <v>0</v>
      </c>
      <c r="K99">
        <f t="shared" ca="1" si="13"/>
        <v>0</v>
      </c>
      <c r="L9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99" s="49">
        <f ca="1">_xlfn.NUMBERVALUE(LEFT(Einzelschützen[[#This Row],[Gau]],3))</f>
        <v>0</v>
      </c>
      <c r="N99">
        <f ca="1">COUNTIF(Einzelschützen[[#All],[ID Schütze]],Einzelschützen[[#This Row],[ID Schütze]])</f>
        <v>32</v>
      </c>
      <c r="O9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9">
        <f ca="1">IF(Einzelschützen[[#This Row],[Vorkampf]]="",Einzelschützen[[#This Row],[Rückkampf Schütze]],Einzelschützen[[#This Row],[Vorkampf]]+Einzelschützen[[#This Row],[Rückkampf Schütze]])</f>
        <v>0</v>
      </c>
      <c r="Q99">
        <f>IF(Einzelschützen[[#This Row],[Klasse]]=Einzelschützen[[#Headers],[Schüler]],Einzelschützen[[#This Row],[Gesamt]],0)</f>
        <v>0</v>
      </c>
      <c r="R99">
        <f>IF(Einzelschützen[[#This Row],[Klasse]]=Einzelschützen[[#Headers],[Jugend]],Einzelschützen[[#This Row],[Gesamt]],0)</f>
        <v>0</v>
      </c>
      <c r="S99">
        <f ca="1">IF(Einzelschützen[[#This Row],[Klasse]]=Einzelschützen[[#Headers],[Junioren]],Einzelschützen[[#This Row],[Gesamt]],0)</f>
        <v>0</v>
      </c>
      <c r="T99">
        <f>IF(Einzelschützen[[#This Row],[Klasse]]=Einzelschützen[[#Headers],[Pistole]],Einzelschützen[[#This Row],[Gesamt]],0)</f>
        <v>0</v>
      </c>
      <c r="U99" t="str">
        <f>IF(Einzelschützen[[#This Row],[Schüler]]&gt;0,_xlfn.RANK.EQ(Einzelschützen[[#This Row],[Schüler]],Einzelschützen[[#All],[Schüler]])+ROW(Einzelschützen[[#This Row],[Rang Schüler]])/1000,"")</f>
        <v/>
      </c>
      <c r="V99" t="str">
        <f>IF(Einzelschützen[[#This Row],[Jugend]]&gt;0,_xlfn.RANK.EQ(Einzelschützen[[#This Row],[Jugend]],Einzelschützen[[#All],[Jugend]])+ROW(Einzelschützen[[#This Row],[Rang Jugend]])/1000,"")</f>
        <v/>
      </c>
      <c r="W99" t="str">
        <f ca="1">IF(Einzelschützen[[#This Row],[Junioren]]&gt;0,_xlfn.RANK.EQ(Einzelschützen[[#This Row],[Junioren]],Einzelschützen[[#All],[Junioren]])+ROW(Einzelschützen[[#This Row],[Rang Junioren]])/1000,"")</f>
        <v/>
      </c>
      <c r="X99" t="str">
        <f>IF(Einzelschützen[[#This Row],[Pistole]]&gt;0,_xlfn.RANK.EQ(Einzelschützen[[#This Row],[Pistole]],Einzelschützen[[#All],[Pistole]])+ROW(Einzelschützen[[#This Row],[Rang Pistole]])/1000,"")</f>
        <v/>
      </c>
    </row>
    <row r="100" spans="1:24" x14ac:dyDescent="0.25">
      <c r="A100">
        <f ca="1">MAX(Einzelschützen[[#This Row],[Rang Schüler]:[Rang Pistole]])</f>
        <v>0</v>
      </c>
      <c r="B100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00" s="1" t="s">
        <v>106</v>
      </c>
      <c r="D100" s="1" t="str">
        <f>VLOOKUP(LEFT(Einzelschützen[[#This Row],[Schütze]],1),Klasse,2,FALSE)</f>
        <v>Junioren</v>
      </c>
      <c r="E100" s="1" t="s">
        <v>4</v>
      </c>
      <c r="F100">
        <f t="shared" ca="1" si="9"/>
        <v>0</v>
      </c>
      <c r="G100">
        <f t="shared" ca="1" si="10"/>
        <v>0</v>
      </c>
      <c r="H100">
        <f t="shared" ca="1" si="11"/>
        <v>0</v>
      </c>
      <c r="I100">
        <f t="shared" ca="1" si="14"/>
        <v>0</v>
      </c>
      <c r="J100">
        <f t="shared" ca="1" si="12"/>
        <v>0</v>
      </c>
      <c r="K100">
        <f t="shared" ca="1" si="13"/>
        <v>0</v>
      </c>
      <c r="L10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0" s="49">
        <f ca="1">_xlfn.NUMBERVALUE(LEFT(Einzelschützen[[#This Row],[Gau]],3))</f>
        <v>0</v>
      </c>
      <c r="N100">
        <f ca="1">COUNTIF(Einzelschützen[[#All],[ID Schütze]],Einzelschützen[[#This Row],[ID Schütze]])</f>
        <v>32</v>
      </c>
      <c r="O10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0">
        <f ca="1">IF(Einzelschützen[[#This Row],[Vorkampf]]="",Einzelschützen[[#This Row],[Rückkampf Schütze]],Einzelschützen[[#This Row],[Vorkampf]]+Einzelschützen[[#This Row],[Rückkampf Schütze]])</f>
        <v>0</v>
      </c>
      <c r="Q100">
        <f>IF(Einzelschützen[[#This Row],[Klasse]]=Einzelschützen[[#Headers],[Schüler]],Einzelschützen[[#This Row],[Gesamt]],0)</f>
        <v>0</v>
      </c>
      <c r="R100">
        <f>IF(Einzelschützen[[#This Row],[Klasse]]=Einzelschützen[[#Headers],[Jugend]],Einzelschützen[[#This Row],[Gesamt]],0)</f>
        <v>0</v>
      </c>
      <c r="S100">
        <f ca="1">IF(Einzelschützen[[#This Row],[Klasse]]=Einzelschützen[[#Headers],[Junioren]],Einzelschützen[[#This Row],[Gesamt]],0)</f>
        <v>0</v>
      </c>
      <c r="T100">
        <f>IF(Einzelschützen[[#This Row],[Klasse]]=Einzelschützen[[#Headers],[Pistole]],Einzelschützen[[#This Row],[Gesamt]],0)</f>
        <v>0</v>
      </c>
      <c r="U100" t="str">
        <f>IF(Einzelschützen[[#This Row],[Schüler]]&gt;0,_xlfn.RANK.EQ(Einzelschützen[[#This Row],[Schüler]],Einzelschützen[[#All],[Schüler]])+ROW(Einzelschützen[[#This Row],[Rang Schüler]])/1000,"")</f>
        <v/>
      </c>
      <c r="V100" t="str">
        <f>IF(Einzelschützen[[#This Row],[Jugend]]&gt;0,_xlfn.RANK.EQ(Einzelschützen[[#This Row],[Jugend]],Einzelschützen[[#All],[Jugend]])+ROW(Einzelschützen[[#This Row],[Rang Jugend]])/1000,"")</f>
        <v/>
      </c>
      <c r="W100" t="str">
        <f ca="1">IF(Einzelschützen[[#This Row],[Junioren]]&gt;0,_xlfn.RANK.EQ(Einzelschützen[[#This Row],[Junioren]],Einzelschützen[[#All],[Junioren]])+ROW(Einzelschützen[[#This Row],[Rang Junioren]])/1000,"")</f>
        <v/>
      </c>
      <c r="X100" t="str">
        <f>IF(Einzelschützen[[#This Row],[Pistole]]&gt;0,_xlfn.RANK.EQ(Einzelschützen[[#This Row],[Pistole]],Einzelschützen[[#All],[Pistole]])+ROW(Einzelschützen[[#This Row],[Rang Pistole]])/1000,"")</f>
        <v/>
      </c>
    </row>
    <row r="101" spans="1:24" x14ac:dyDescent="0.25">
      <c r="A101">
        <f ca="1">MAX(Einzelschützen[[#This Row],[Rang Schüler]:[Rang Pistole]])</f>
        <v>0</v>
      </c>
      <c r="B101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01" s="1" t="s">
        <v>107</v>
      </c>
      <c r="D101" s="1" t="str">
        <f>VLOOKUP(LEFT(Einzelschützen[[#This Row],[Schütze]],1),Klasse,2,FALSE)</f>
        <v>Junioren</v>
      </c>
      <c r="E101" s="1" t="s">
        <v>4</v>
      </c>
      <c r="F101">
        <f t="shared" ca="1" si="9"/>
        <v>0</v>
      </c>
      <c r="G101">
        <f t="shared" ca="1" si="10"/>
        <v>0</v>
      </c>
      <c r="H101">
        <f t="shared" ca="1" si="11"/>
        <v>0</v>
      </c>
      <c r="I101">
        <f t="shared" ca="1" si="14"/>
        <v>0</v>
      </c>
      <c r="J101">
        <f t="shared" ca="1" si="12"/>
        <v>0</v>
      </c>
      <c r="K101">
        <f t="shared" ca="1" si="13"/>
        <v>0</v>
      </c>
      <c r="L10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1" s="49">
        <f ca="1">_xlfn.NUMBERVALUE(LEFT(Einzelschützen[[#This Row],[Gau]],3))</f>
        <v>0</v>
      </c>
      <c r="N101">
        <f ca="1">COUNTIF(Einzelschützen[[#All],[ID Schütze]],Einzelschützen[[#This Row],[ID Schütze]])</f>
        <v>32</v>
      </c>
      <c r="O10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1">
        <f ca="1">IF(Einzelschützen[[#This Row],[Vorkampf]]="",Einzelschützen[[#This Row],[Rückkampf Schütze]],Einzelschützen[[#This Row],[Vorkampf]]+Einzelschützen[[#This Row],[Rückkampf Schütze]])</f>
        <v>0</v>
      </c>
      <c r="Q101">
        <f>IF(Einzelschützen[[#This Row],[Klasse]]=Einzelschützen[[#Headers],[Schüler]],Einzelschützen[[#This Row],[Gesamt]],0)</f>
        <v>0</v>
      </c>
      <c r="R101">
        <f>IF(Einzelschützen[[#This Row],[Klasse]]=Einzelschützen[[#Headers],[Jugend]],Einzelschützen[[#This Row],[Gesamt]],0)</f>
        <v>0</v>
      </c>
      <c r="S101">
        <f ca="1">IF(Einzelschützen[[#This Row],[Klasse]]=Einzelschützen[[#Headers],[Junioren]],Einzelschützen[[#This Row],[Gesamt]],0)</f>
        <v>0</v>
      </c>
      <c r="T101">
        <f>IF(Einzelschützen[[#This Row],[Klasse]]=Einzelschützen[[#Headers],[Pistole]],Einzelschützen[[#This Row],[Gesamt]],0)</f>
        <v>0</v>
      </c>
      <c r="U101" t="str">
        <f>IF(Einzelschützen[[#This Row],[Schüler]]&gt;0,_xlfn.RANK.EQ(Einzelschützen[[#This Row],[Schüler]],Einzelschützen[[#All],[Schüler]])+ROW(Einzelschützen[[#This Row],[Rang Schüler]])/1000,"")</f>
        <v/>
      </c>
      <c r="V101" t="str">
        <f>IF(Einzelschützen[[#This Row],[Jugend]]&gt;0,_xlfn.RANK.EQ(Einzelschützen[[#This Row],[Jugend]],Einzelschützen[[#All],[Jugend]])+ROW(Einzelschützen[[#This Row],[Rang Jugend]])/1000,"")</f>
        <v/>
      </c>
      <c r="W101" t="str">
        <f ca="1">IF(Einzelschützen[[#This Row],[Junioren]]&gt;0,_xlfn.RANK.EQ(Einzelschützen[[#This Row],[Junioren]],Einzelschützen[[#All],[Junioren]])+ROW(Einzelschützen[[#This Row],[Rang Junioren]])/1000,"")</f>
        <v/>
      </c>
      <c r="X101" t="str">
        <f>IF(Einzelschützen[[#This Row],[Pistole]]&gt;0,_xlfn.RANK.EQ(Einzelschützen[[#This Row],[Pistole]],Einzelschützen[[#All],[Pistole]])+ROW(Einzelschützen[[#This Row],[Rang Pistole]])/1000,"")</f>
        <v/>
      </c>
    </row>
    <row r="102" spans="1:24" x14ac:dyDescent="0.25">
      <c r="A102">
        <f ca="1">MAX(Einzelschützen[[#This Row],[Rang Schüler]:[Rang Pistole]])</f>
        <v>0</v>
      </c>
      <c r="B102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102" s="1" t="s">
        <v>100</v>
      </c>
      <c r="D102" s="1" t="str">
        <f>VLOOKUP(LEFT(Einzelschützen[[#This Row],[Schütze]],1),Klasse,2,FALSE)</f>
        <v>Junioren</v>
      </c>
      <c r="E102" s="1" t="s">
        <v>5</v>
      </c>
      <c r="F102">
        <f t="shared" ca="1" si="9"/>
        <v>0</v>
      </c>
      <c r="G102">
        <f t="shared" ca="1" si="10"/>
        <v>0</v>
      </c>
      <c r="H102">
        <f t="shared" ca="1" si="11"/>
        <v>0</v>
      </c>
      <c r="I102" t="str">
        <f t="shared" ca="1" si="14"/>
        <v/>
      </c>
      <c r="J102">
        <f t="shared" ca="1" si="12"/>
        <v>0</v>
      </c>
      <c r="K102">
        <f t="shared" ca="1" si="13"/>
        <v>0</v>
      </c>
      <c r="L10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2" s="49">
        <f ca="1">_xlfn.NUMBERVALUE(LEFT(Einzelschützen[[#This Row],[Gau]],3))</f>
        <v>0</v>
      </c>
      <c r="N102">
        <f ca="1">COUNTIF(Einzelschützen[[#All],[ID Schütze]],Einzelschützen[[#This Row],[ID Schütze]])</f>
        <v>32</v>
      </c>
      <c r="O10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2">
        <f ca="1">IF(Einzelschützen[[#This Row],[Vorkampf]]="",Einzelschützen[[#This Row],[Rückkampf Schütze]],Einzelschützen[[#This Row],[Vorkampf]]+Einzelschützen[[#This Row],[Rückkampf Schütze]])</f>
        <v>0</v>
      </c>
      <c r="Q102">
        <f>IF(Einzelschützen[[#This Row],[Klasse]]=Einzelschützen[[#Headers],[Schüler]],Einzelschützen[[#This Row],[Gesamt]],0)</f>
        <v>0</v>
      </c>
      <c r="R102">
        <f>IF(Einzelschützen[[#This Row],[Klasse]]=Einzelschützen[[#Headers],[Jugend]],Einzelschützen[[#This Row],[Gesamt]],0)</f>
        <v>0</v>
      </c>
      <c r="S102">
        <f ca="1">IF(Einzelschützen[[#This Row],[Klasse]]=Einzelschützen[[#Headers],[Junioren]],Einzelschützen[[#This Row],[Gesamt]],0)</f>
        <v>0</v>
      </c>
      <c r="T102">
        <f>IF(Einzelschützen[[#This Row],[Klasse]]=Einzelschützen[[#Headers],[Pistole]],Einzelschützen[[#This Row],[Gesamt]],0)</f>
        <v>0</v>
      </c>
      <c r="U102" t="str">
        <f>IF(Einzelschützen[[#This Row],[Schüler]]&gt;0,_xlfn.RANK.EQ(Einzelschützen[[#This Row],[Schüler]],Einzelschützen[[#All],[Schüler]])+ROW(Einzelschützen[[#This Row],[Rang Schüler]])/1000,"")</f>
        <v/>
      </c>
      <c r="V102" t="str">
        <f>IF(Einzelschützen[[#This Row],[Jugend]]&gt;0,_xlfn.RANK.EQ(Einzelschützen[[#This Row],[Jugend]],Einzelschützen[[#All],[Jugend]])+ROW(Einzelschützen[[#This Row],[Rang Jugend]])/1000,"")</f>
        <v/>
      </c>
      <c r="W102" t="str">
        <f ca="1">IF(Einzelschützen[[#This Row],[Junioren]]&gt;0,_xlfn.RANK.EQ(Einzelschützen[[#This Row],[Junioren]],Einzelschützen[[#All],[Junioren]])+ROW(Einzelschützen[[#This Row],[Rang Junioren]])/1000,"")</f>
        <v/>
      </c>
      <c r="X102" t="str">
        <f>IF(Einzelschützen[[#This Row],[Pistole]]&gt;0,_xlfn.RANK.EQ(Einzelschützen[[#This Row],[Pistole]],Einzelschützen[[#All],[Pistole]])+ROW(Einzelschützen[[#This Row],[Rang Pistole]])/1000,"")</f>
        <v/>
      </c>
    </row>
    <row r="103" spans="1:24" x14ac:dyDescent="0.25">
      <c r="A103">
        <f ca="1">MAX(Einzelschützen[[#This Row],[Rang Schüler]:[Rang Pistole]])</f>
        <v>0</v>
      </c>
      <c r="B103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103" s="1" t="s">
        <v>101</v>
      </c>
      <c r="D103" s="1" t="str">
        <f>VLOOKUP(LEFT(Einzelschützen[[#This Row],[Schütze]],1),Klasse,2,FALSE)</f>
        <v>Junioren</v>
      </c>
      <c r="E103" s="1" t="s">
        <v>5</v>
      </c>
      <c r="F103">
        <f t="shared" ca="1" si="9"/>
        <v>0</v>
      </c>
      <c r="G103">
        <f t="shared" ca="1" si="10"/>
        <v>0</v>
      </c>
      <c r="H103">
        <f t="shared" ca="1" si="11"/>
        <v>0</v>
      </c>
      <c r="I103" t="str">
        <f t="shared" ca="1" si="14"/>
        <v/>
      </c>
      <c r="J103">
        <f t="shared" ca="1" si="12"/>
        <v>0</v>
      </c>
      <c r="K103">
        <f t="shared" ca="1" si="13"/>
        <v>0</v>
      </c>
      <c r="L10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3" s="49">
        <f ca="1">_xlfn.NUMBERVALUE(LEFT(Einzelschützen[[#This Row],[Gau]],3))</f>
        <v>0</v>
      </c>
      <c r="N103">
        <f ca="1">COUNTIF(Einzelschützen[[#All],[ID Schütze]],Einzelschützen[[#This Row],[ID Schütze]])</f>
        <v>32</v>
      </c>
      <c r="O10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3">
        <f ca="1">IF(Einzelschützen[[#This Row],[Vorkampf]]="",Einzelschützen[[#This Row],[Rückkampf Schütze]],Einzelschützen[[#This Row],[Vorkampf]]+Einzelschützen[[#This Row],[Rückkampf Schütze]])</f>
        <v>0</v>
      </c>
      <c r="Q103">
        <f>IF(Einzelschützen[[#This Row],[Klasse]]=Einzelschützen[[#Headers],[Schüler]],Einzelschützen[[#This Row],[Gesamt]],0)</f>
        <v>0</v>
      </c>
      <c r="R103">
        <f>IF(Einzelschützen[[#This Row],[Klasse]]=Einzelschützen[[#Headers],[Jugend]],Einzelschützen[[#This Row],[Gesamt]],0)</f>
        <v>0</v>
      </c>
      <c r="S103">
        <f ca="1">IF(Einzelschützen[[#This Row],[Klasse]]=Einzelschützen[[#Headers],[Junioren]],Einzelschützen[[#This Row],[Gesamt]],0)</f>
        <v>0</v>
      </c>
      <c r="T103">
        <f>IF(Einzelschützen[[#This Row],[Klasse]]=Einzelschützen[[#Headers],[Pistole]],Einzelschützen[[#This Row],[Gesamt]],0)</f>
        <v>0</v>
      </c>
      <c r="U103" t="str">
        <f>IF(Einzelschützen[[#This Row],[Schüler]]&gt;0,_xlfn.RANK.EQ(Einzelschützen[[#This Row],[Schüler]],Einzelschützen[[#All],[Schüler]])+ROW(Einzelschützen[[#This Row],[Rang Schüler]])/1000,"")</f>
        <v/>
      </c>
      <c r="V103" t="str">
        <f>IF(Einzelschützen[[#This Row],[Jugend]]&gt;0,_xlfn.RANK.EQ(Einzelschützen[[#This Row],[Jugend]],Einzelschützen[[#All],[Jugend]])+ROW(Einzelschützen[[#This Row],[Rang Jugend]])/1000,"")</f>
        <v/>
      </c>
      <c r="W103" t="str">
        <f ca="1">IF(Einzelschützen[[#This Row],[Junioren]]&gt;0,_xlfn.RANK.EQ(Einzelschützen[[#This Row],[Junioren]],Einzelschützen[[#All],[Junioren]])+ROW(Einzelschützen[[#This Row],[Rang Junioren]])/1000,"")</f>
        <v/>
      </c>
      <c r="X103" t="str">
        <f>IF(Einzelschützen[[#This Row],[Pistole]]&gt;0,_xlfn.RANK.EQ(Einzelschützen[[#This Row],[Pistole]],Einzelschützen[[#All],[Pistole]])+ROW(Einzelschützen[[#This Row],[Rang Pistole]])/1000,"")</f>
        <v/>
      </c>
    </row>
    <row r="104" spans="1:24" x14ac:dyDescent="0.25">
      <c r="A104">
        <f ca="1">MAX(Einzelschützen[[#This Row],[Rang Schüler]:[Rang Pistole]])</f>
        <v>0</v>
      </c>
      <c r="B104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104" s="1" t="s">
        <v>102</v>
      </c>
      <c r="D104" s="1" t="str">
        <f>VLOOKUP(LEFT(Einzelschützen[[#This Row],[Schütze]],1),Klasse,2,FALSE)</f>
        <v>Junioren</v>
      </c>
      <c r="E104" s="1" t="s">
        <v>5</v>
      </c>
      <c r="F104">
        <f t="shared" ca="1" si="9"/>
        <v>0</v>
      </c>
      <c r="G104">
        <f t="shared" ca="1" si="10"/>
        <v>0</v>
      </c>
      <c r="H104">
        <f t="shared" ca="1" si="11"/>
        <v>0</v>
      </c>
      <c r="I104" t="str">
        <f t="shared" ca="1" si="14"/>
        <v/>
      </c>
      <c r="J104">
        <f t="shared" ca="1" si="12"/>
        <v>0</v>
      </c>
      <c r="K104">
        <f t="shared" ca="1" si="13"/>
        <v>0</v>
      </c>
      <c r="L10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4" s="49">
        <f ca="1">_xlfn.NUMBERVALUE(LEFT(Einzelschützen[[#This Row],[Gau]],3))</f>
        <v>0</v>
      </c>
      <c r="N104">
        <f ca="1">COUNTIF(Einzelschützen[[#All],[ID Schütze]],Einzelschützen[[#This Row],[ID Schütze]])</f>
        <v>32</v>
      </c>
      <c r="O10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4">
        <f ca="1">IF(Einzelschützen[[#This Row],[Vorkampf]]="",Einzelschützen[[#This Row],[Rückkampf Schütze]],Einzelschützen[[#This Row],[Vorkampf]]+Einzelschützen[[#This Row],[Rückkampf Schütze]])</f>
        <v>0</v>
      </c>
      <c r="Q104">
        <f>IF(Einzelschützen[[#This Row],[Klasse]]=Einzelschützen[[#Headers],[Schüler]],Einzelschützen[[#This Row],[Gesamt]],0)</f>
        <v>0</v>
      </c>
      <c r="R104">
        <f>IF(Einzelschützen[[#This Row],[Klasse]]=Einzelschützen[[#Headers],[Jugend]],Einzelschützen[[#This Row],[Gesamt]],0)</f>
        <v>0</v>
      </c>
      <c r="S104">
        <f ca="1">IF(Einzelschützen[[#This Row],[Klasse]]=Einzelschützen[[#Headers],[Junioren]],Einzelschützen[[#This Row],[Gesamt]],0)</f>
        <v>0</v>
      </c>
      <c r="T104">
        <f>IF(Einzelschützen[[#This Row],[Klasse]]=Einzelschützen[[#Headers],[Pistole]],Einzelschützen[[#This Row],[Gesamt]],0)</f>
        <v>0</v>
      </c>
      <c r="U104" t="str">
        <f>IF(Einzelschützen[[#This Row],[Schüler]]&gt;0,_xlfn.RANK.EQ(Einzelschützen[[#This Row],[Schüler]],Einzelschützen[[#All],[Schüler]])+ROW(Einzelschützen[[#This Row],[Rang Schüler]])/1000,"")</f>
        <v/>
      </c>
      <c r="V104" t="str">
        <f>IF(Einzelschützen[[#This Row],[Jugend]]&gt;0,_xlfn.RANK.EQ(Einzelschützen[[#This Row],[Jugend]],Einzelschützen[[#All],[Jugend]])+ROW(Einzelschützen[[#This Row],[Rang Jugend]])/1000,"")</f>
        <v/>
      </c>
      <c r="W104" t="str">
        <f ca="1">IF(Einzelschützen[[#This Row],[Junioren]]&gt;0,_xlfn.RANK.EQ(Einzelschützen[[#This Row],[Junioren]],Einzelschützen[[#All],[Junioren]])+ROW(Einzelschützen[[#This Row],[Rang Junioren]])/1000,"")</f>
        <v/>
      </c>
      <c r="X104" t="str">
        <f>IF(Einzelschützen[[#This Row],[Pistole]]&gt;0,_xlfn.RANK.EQ(Einzelschützen[[#This Row],[Pistole]],Einzelschützen[[#All],[Pistole]])+ROW(Einzelschützen[[#This Row],[Rang Pistole]])/1000,"")</f>
        <v/>
      </c>
    </row>
    <row r="105" spans="1:24" x14ac:dyDescent="0.25">
      <c r="A105">
        <f ca="1">MAX(Einzelschützen[[#This Row],[Rang Schüler]:[Rang Pistole]])</f>
        <v>0</v>
      </c>
      <c r="B105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105" s="1" t="s">
        <v>103</v>
      </c>
      <c r="D105" s="1" t="str">
        <f>VLOOKUP(LEFT(Einzelschützen[[#This Row],[Schütze]],1),Klasse,2,FALSE)</f>
        <v>Junioren</v>
      </c>
      <c r="E105" s="1" t="s">
        <v>5</v>
      </c>
      <c r="F105">
        <f t="shared" ca="1" si="9"/>
        <v>0</v>
      </c>
      <c r="G105">
        <f t="shared" ca="1" si="10"/>
        <v>0</v>
      </c>
      <c r="H105">
        <f t="shared" ca="1" si="11"/>
        <v>0</v>
      </c>
      <c r="I105" t="str">
        <f t="shared" ca="1" si="14"/>
        <v/>
      </c>
      <c r="J105">
        <f t="shared" ca="1" si="12"/>
        <v>0</v>
      </c>
      <c r="K105">
        <f t="shared" ca="1" si="13"/>
        <v>0</v>
      </c>
      <c r="L10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5" s="49">
        <f ca="1">_xlfn.NUMBERVALUE(LEFT(Einzelschützen[[#This Row],[Gau]],3))</f>
        <v>0</v>
      </c>
      <c r="N105">
        <f ca="1">COUNTIF(Einzelschützen[[#All],[ID Schütze]],Einzelschützen[[#This Row],[ID Schütze]])</f>
        <v>32</v>
      </c>
      <c r="O10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5">
        <f ca="1">IF(Einzelschützen[[#This Row],[Vorkampf]]="",Einzelschützen[[#This Row],[Rückkampf Schütze]],Einzelschützen[[#This Row],[Vorkampf]]+Einzelschützen[[#This Row],[Rückkampf Schütze]])</f>
        <v>0</v>
      </c>
      <c r="Q105">
        <f>IF(Einzelschützen[[#This Row],[Klasse]]=Einzelschützen[[#Headers],[Schüler]],Einzelschützen[[#This Row],[Gesamt]],0)</f>
        <v>0</v>
      </c>
      <c r="R105">
        <f>IF(Einzelschützen[[#This Row],[Klasse]]=Einzelschützen[[#Headers],[Jugend]],Einzelschützen[[#This Row],[Gesamt]],0)</f>
        <v>0</v>
      </c>
      <c r="S105">
        <f ca="1">IF(Einzelschützen[[#This Row],[Klasse]]=Einzelschützen[[#Headers],[Junioren]],Einzelschützen[[#This Row],[Gesamt]],0)</f>
        <v>0</v>
      </c>
      <c r="T105">
        <f>IF(Einzelschützen[[#This Row],[Klasse]]=Einzelschützen[[#Headers],[Pistole]],Einzelschützen[[#This Row],[Gesamt]],0)</f>
        <v>0</v>
      </c>
      <c r="U105" t="str">
        <f>IF(Einzelschützen[[#This Row],[Schüler]]&gt;0,_xlfn.RANK.EQ(Einzelschützen[[#This Row],[Schüler]],Einzelschützen[[#All],[Schüler]])+ROW(Einzelschützen[[#This Row],[Rang Schüler]])/1000,"")</f>
        <v/>
      </c>
      <c r="V105" t="str">
        <f>IF(Einzelschützen[[#This Row],[Jugend]]&gt;0,_xlfn.RANK.EQ(Einzelschützen[[#This Row],[Jugend]],Einzelschützen[[#All],[Jugend]])+ROW(Einzelschützen[[#This Row],[Rang Jugend]])/1000,"")</f>
        <v/>
      </c>
      <c r="W105" t="str">
        <f ca="1">IF(Einzelschützen[[#This Row],[Junioren]]&gt;0,_xlfn.RANK.EQ(Einzelschützen[[#This Row],[Junioren]],Einzelschützen[[#All],[Junioren]])+ROW(Einzelschützen[[#This Row],[Rang Junioren]])/1000,"")</f>
        <v/>
      </c>
      <c r="X105" t="str">
        <f>IF(Einzelschützen[[#This Row],[Pistole]]&gt;0,_xlfn.RANK.EQ(Einzelschützen[[#This Row],[Pistole]],Einzelschützen[[#All],[Pistole]])+ROW(Einzelschützen[[#This Row],[Rang Pistole]])/1000,"")</f>
        <v/>
      </c>
    </row>
    <row r="106" spans="1:24" x14ac:dyDescent="0.25">
      <c r="A106">
        <f ca="1">MAX(Einzelschützen[[#This Row],[Rang Schüler]:[Rang Pistole]])</f>
        <v>0</v>
      </c>
      <c r="B106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106" s="1" t="s">
        <v>104</v>
      </c>
      <c r="D106" s="1" t="str">
        <f>VLOOKUP(LEFT(Einzelschützen[[#This Row],[Schütze]],1),Klasse,2,FALSE)</f>
        <v>Junioren</v>
      </c>
      <c r="E106" s="1" t="s">
        <v>5</v>
      </c>
      <c r="F106">
        <f t="shared" ca="1" si="9"/>
        <v>0</v>
      </c>
      <c r="G106">
        <f t="shared" ca="1" si="10"/>
        <v>0</v>
      </c>
      <c r="H106">
        <f t="shared" ca="1" si="11"/>
        <v>0</v>
      </c>
      <c r="I106" t="str">
        <f t="shared" ca="1" si="14"/>
        <v/>
      </c>
      <c r="J106">
        <f t="shared" ca="1" si="12"/>
        <v>0</v>
      </c>
      <c r="K106">
        <f t="shared" ca="1" si="13"/>
        <v>0</v>
      </c>
      <c r="L10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6" s="49">
        <f ca="1">_xlfn.NUMBERVALUE(LEFT(Einzelschützen[[#This Row],[Gau]],3))</f>
        <v>0</v>
      </c>
      <c r="N106">
        <f ca="1">COUNTIF(Einzelschützen[[#All],[ID Schütze]],Einzelschützen[[#This Row],[ID Schütze]])</f>
        <v>32</v>
      </c>
      <c r="O10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6">
        <f ca="1">IF(Einzelschützen[[#This Row],[Vorkampf]]="",Einzelschützen[[#This Row],[Rückkampf Schütze]],Einzelschützen[[#This Row],[Vorkampf]]+Einzelschützen[[#This Row],[Rückkampf Schütze]])</f>
        <v>0</v>
      </c>
      <c r="Q106">
        <f>IF(Einzelschützen[[#This Row],[Klasse]]=Einzelschützen[[#Headers],[Schüler]],Einzelschützen[[#This Row],[Gesamt]],0)</f>
        <v>0</v>
      </c>
      <c r="R106">
        <f>IF(Einzelschützen[[#This Row],[Klasse]]=Einzelschützen[[#Headers],[Jugend]],Einzelschützen[[#This Row],[Gesamt]],0)</f>
        <v>0</v>
      </c>
      <c r="S106">
        <f ca="1">IF(Einzelschützen[[#This Row],[Klasse]]=Einzelschützen[[#Headers],[Junioren]],Einzelschützen[[#This Row],[Gesamt]],0)</f>
        <v>0</v>
      </c>
      <c r="T106">
        <f>IF(Einzelschützen[[#This Row],[Klasse]]=Einzelschützen[[#Headers],[Pistole]],Einzelschützen[[#This Row],[Gesamt]],0)</f>
        <v>0</v>
      </c>
      <c r="U106" t="str">
        <f>IF(Einzelschützen[[#This Row],[Schüler]]&gt;0,_xlfn.RANK.EQ(Einzelschützen[[#This Row],[Schüler]],Einzelschützen[[#All],[Schüler]])+ROW(Einzelschützen[[#This Row],[Rang Schüler]])/1000,"")</f>
        <v/>
      </c>
      <c r="V106" t="str">
        <f>IF(Einzelschützen[[#This Row],[Jugend]]&gt;0,_xlfn.RANK.EQ(Einzelschützen[[#This Row],[Jugend]],Einzelschützen[[#All],[Jugend]])+ROW(Einzelschützen[[#This Row],[Rang Jugend]])/1000,"")</f>
        <v/>
      </c>
      <c r="W106" t="str">
        <f ca="1">IF(Einzelschützen[[#This Row],[Junioren]]&gt;0,_xlfn.RANK.EQ(Einzelschützen[[#This Row],[Junioren]],Einzelschützen[[#All],[Junioren]])+ROW(Einzelschützen[[#This Row],[Rang Junioren]])/1000,"")</f>
        <v/>
      </c>
      <c r="X106" t="str">
        <f>IF(Einzelschützen[[#This Row],[Pistole]]&gt;0,_xlfn.RANK.EQ(Einzelschützen[[#This Row],[Pistole]],Einzelschützen[[#All],[Pistole]])+ROW(Einzelschützen[[#This Row],[Rang Pistole]])/1000,"")</f>
        <v/>
      </c>
    </row>
    <row r="107" spans="1:24" x14ac:dyDescent="0.25">
      <c r="A107">
        <f ca="1">MAX(Einzelschützen[[#This Row],[Rang Schüler]:[Rang Pistole]])</f>
        <v>0</v>
      </c>
      <c r="B107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107" s="1" t="s">
        <v>105</v>
      </c>
      <c r="D107" s="1" t="str">
        <f>VLOOKUP(LEFT(Einzelschützen[[#This Row],[Schütze]],1),Klasse,2,FALSE)</f>
        <v>Junioren</v>
      </c>
      <c r="E107" s="1" t="s">
        <v>5</v>
      </c>
      <c r="F107">
        <f t="shared" ca="1" si="9"/>
        <v>0</v>
      </c>
      <c r="G107">
        <f t="shared" ca="1" si="10"/>
        <v>0</v>
      </c>
      <c r="H107">
        <f t="shared" ca="1" si="11"/>
        <v>0</v>
      </c>
      <c r="I107" t="str">
        <f t="shared" ca="1" si="14"/>
        <v/>
      </c>
      <c r="J107">
        <f t="shared" ca="1" si="12"/>
        <v>0</v>
      </c>
      <c r="K107">
        <f t="shared" ca="1" si="13"/>
        <v>0</v>
      </c>
      <c r="L10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7" s="49">
        <f ca="1">_xlfn.NUMBERVALUE(LEFT(Einzelschützen[[#This Row],[Gau]],3))</f>
        <v>0</v>
      </c>
      <c r="N107">
        <f ca="1">COUNTIF(Einzelschützen[[#All],[ID Schütze]],Einzelschützen[[#This Row],[ID Schütze]])</f>
        <v>32</v>
      </c>
      <c r="O10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7">
        <f ca="1">IF(Einzelschützen[[#This Row],[Vorkampf]]="",Einzelschützen[[#This Row],[Rückkampf Schütze]],Einzelschützen[[#This Row],[Vorkampf]]+Einzelschützen[[#This Row],[Rückkampf Schütze]])</f>
        <v>0</v>
      </c>
      <c r="Q107">
        <f>IF(Einzelschützen[[#This Row],[Klasse]]=Einzelschützen[[#Headers],[Schüler]],Einzelschützen[[#This Row],[Gesamt]],0)</f>
        <v>0</v>
      </c>
      <c r="R107">
        <f>IF(Einzelschützen[[#This Row],[Klasse]]=Einzelschützen[[#Headers],[Jugend]],Einzelschützen[[#This Row],[Gesamt]],0)</f>
        <v>0</v>
      </c>
      <c r="S107">
        <f ca="1">IF(Einzelschützen[[#This Row],[Klasse]]=Einzelschützen[[#Headers],[Junioren]],Einzelschützen[[#This Row],[Gesamt]],0)</f>
        <v>0</v>
      </c>
      <c r="T107">
        <f>IF(Einzelschützen[[#This Row],[Klasse]]=Einzelschützen[[#Headers],[Pistole]],Einzelschützen[[#This Row],[Gesamt]],0)</f>
        <v>0</v>
      </c>
      <c r="U107" t="str">
        <f>IF(Einzelschützen[[#This Row],[Schüler]]&gt;0,_xlfn.RANK.EQ(Einzelschützen[[#This Row],[Schüler]],Einzelschützen[[#All],[Schüler]])+ROW(Einzelschützen[[#This Row],[Rang Schüler]])/1000,"")</f>
        <v/>
      </c>
      <c r="V107" t="str">
        <f>IF(Einzelschützen[[#This Row],[Jugend]]&gt;0,_xlfn.RANK.EQ(Einzelschützen[[#This Row],[Jugend]],Einzelschützen[[#All],[Jugend]])+ROW(Einzelschützen[[#This Row],[Rang Jugend]])/1000,"")</f>
        <v/>
      </c>
      <c r="W107" t="str">
        <f ca="1">IF(Einzelschützen[[#This Row],[Junioren]]&gt;0,_xlfn.RANK.EQ(Einzelschützen[[#This Row],[Junioren]],Einzelschützen[[#All],[Junioren]])+ROW(Einzelschützen[[#This Row],[Rang Junioren]])/1000,"")</f>
        <v/>
      </c>
      <c r="X107" t="str">
        <f>IF(Einzelschützen[[#This Row],[Pistole]]&gt;0,_xlfn.RANK.EQ(Einzelschützen[[#This Row],[Pistole]],Einzelschützen[[#All],[Pistole]])+ROW(Einzelschützen[[#This Row],[Rang Pistole]])/1000,"")</f>
        <v/>
      </c>
    </row>
    <row r="108" spans="1:24" x14ac:dyDescent="0.25">
      <c r="A108">
        <f ca="1">MAX(Einzelschützen[[#This Row],[Rang Schüler]:[Rang Pistole]])</f>
        <v>0</v>
      </c>
      <c r="B108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108" s="1" t="s">
        <v>106</v>
      </c>
      <c r="D108" s="1" t="str">
        <f>VLOOKUP(LEFT(Einzelschützen[[#This Row],[Schütze]],1),Klasse,2,FALSE)</f>
        <v>Junioren</v>
      </c>
      <c r="E108" s="1" t="s">
        <v>5</v>
      </c>
      <c r="F108">
        <f t="shared" ca="1" si="9"/>
        <v>0</v>
      </c>
      <c r="G108">
        <f t="shared" ca="1" si="10"/>
        <v>0</v>
      </c>
      <c r="H108">
        <f t="shared" ca="1" si="11"/>
        <v>0</v>
      </c>
      <c r="I108" t="str">
        <f t="shared" ca="1" si="14"/>
        <v/>
      </c>
      <c r="J108">
        <f t="shared" ca="1" si="12"/>
        <v>0</v>
      </c>
      <c r="K108">
        <f t="shared" ca="1" si="13"/>
        <v>0</v>
      </c>
      <c r="L10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8" s="49">
        <f ca="1">_xlfn.NUMBERVALUE(LEFT(Einzelschützen[[#This Row],[Gau]],3))</f>
        <v>0</v>
      </c>
      <c r="N108">
        <f ca="1">COUNTIF(Einzelschützen[[#All],[ID Schütze]],Einzelschützen[[#This Row],[ID Schütze]])</f>
        <v>32</v>
      </c>
      <c r="O10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8">
        <f ca="1">IF(Einzelschützen[[#This Row],[Vorkampf]]="",Einzelschützen[[#This Row],[Rückkampf Schütze]],Einzelschützen[[#This Row],[Vorkampf]]+Einzelschützen[[#This Row],[Rückkampf Schütze]])</f>
        <v>0</v>
      </c>
      <c r="Q108">
        <f>IF(Einzelschützen[[#This Row],[Klasse]]=Einzelschützen[[#Headers],[Schüler]],Einzelschützen[[#This Row],[Gesamt]],0)</f>
        <v>0</v>
      </c>
      <c r="R108">
        <f>IF(Einzelschützen[[#This Row],[Klasse]]=Einzelschützen[[#Headers],[Jugend]],Einzelschützen[[#This Row],[Gesamt]],0)</f>
        <v>0</v>
      </c>
      <c r="S108">
        <f ca="1">IF(Einzelschützen[[#This Row],[Klasse]]=Einzelschützen[[#Headers],[Junioren]],Einzelschützen[[#This Row],[Gesamt]],0)</f>
        <v>0</v>
      </c>
      <c r="T108">
        <f>IF(Einzelschützen[[#This Row],[Klasse]]=Einzelschützen[[#Headers],[Pistole]],Einzelschützen[[#This Row],[Gesamt]],0)</f>
        <v>0</v>
      </c>
      <c r="U108" t="str">
        <f>IF(Einzelschützen[[#This Row],[Schüler]]&gt;0,_xlfn.RANK.EQ(Einzelschützen[[#This Row],[Schüler]],Einzelschützen[[#All],[Schüler]])+ROW(Einzelschützen[[#This Row],[Rang Schüler]])/1000,"")</f>
        <v/>
      </c>
      <c r="V108" t="str">
        <f>IF(Einzelschützen[[#This Row],[Jugend]]&gt;0,_xlfn.RANK.EQ(Einzelschützen[[#This Row],[Jugend]],Einzelschützen[[#All],[Jugend]])+ROW(Einzelschützen[[#This Row],[Rang Jugend]])/1000,"")</f>
        <v/>
      </c>
      <c r="W108" t="str">
        <f ca="1">IF(Einzelschützen[[#This Row],[Junioren]]&gt;0,_xlfn.RANK.EQ(Einzelschützen[[#This Row],[Junioren]],Einzelschützen[[#All],[Junioren]])+ROW(Einzelschützen[[#This Row],[Rang Junioren]])/1000,"")</f>
        <v/>
      </c>
      <c r="X108" t="str">
        <f>IF(Einzelschützen[[#This Row],[Pistole]]&gt;0,_xlfn.RANK.EQ(Einzelschützen[[#This Row],[Pistole]],Einzelschützen[[#All],[Pistole]])+ROW(Einzelschützen[[#This Row],[Rang Pistole]])/1000,"")</f>
        <v/>
      </c>
    </row>
    <row r="109" spans="1:24" x14ac:dyDescent="0.25">
      <c r="A109">
        <f ca="1">MAX(Einzelschützen[[#This Row],[Rang Schüler]:[Rang Pistole]])</f>
        <v>0</v>
      </c>
      <c r="B109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Junioren</v>
      </c>
      <c r="C109" s="1" t="s">
        <v>107</v>
      </c>
      <c r="D109" s="1" t="str">
        <f>VLOOKUP(LEFT(Einzelschützen[[#This Row],[Schütze]],1),Klasse,2,FALSE)</f>
        <v>Junioren</v>
      </c>
      <c r="E109" s="1" t="s">
        <v>5</v>
      </c>
      <c r="F109">
        <f t="shared" ca="1" si="9"/>
        <v>0</v>
      </c>
      <c r="G109">
        <f t="shared" ca="1" si="10"/>
        <v>0</v>
      </c>
      <c r="H109">
        <f t="shared" ca="1" si="11"/>
        <v>0</v>
      </c>
      <c r="I109" t="str">
        <f t="shared" ca="1" si="14"/>
        <v/>
      </c>
      <c r="J109">
        <f t="shared" ca="1" si="12"/>
        <v>0</v>
      </c>
      <c r="K109">
        <f t="shared" ca="1" si="13"/>
        <v>0</v>
      </c>
      <c r="L10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Junioren</v>
      </c>
      <c r="M109" s="49">
        <f ca="1">_xlfn.NUMBERVALUE(LEFT(Einzelschützen[[#This Row],[Gau]],3))</f>
        <v>0</v>
      </c>
      <c r="N109">
        <f ca="1">COUNTIF(Einzelschützen[[#All],[ID Schütze]],Einzelschützen[[#This Row],[ID Schütze]])</f>
        <v>32</v>
      </c>
      <c r="O10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9">
        <f ca="1">IF(Einzelschützen[[#This Row],[Vorkampf]]="",Einzelschützen[[#This Row],[Rückkampf Schütze]],Einzelschützen[[#This Row],[Vorkampf]]+Einzelschützen[[#This Row],[Rückkampf Schütze]])</f>
        <v>0</v>
      </c>
      <c r="Q109">
        <f>IF(Einzelschützen[[#This Row],[Klasse]]=Einzelschützen[[#Headers],[Schüler]],Einzelschützen[[#This Row],[Gesamt]],0)</f>
        <v>0</v>
      </c>
      <c r="R109">
        <f>IF(Einzelschützen[[#This Row],[Klasse]]=Einzelschützen[[#Headers],[Jugend]],Einzelschützen[[#This Row],[Gesamt]],0)</f>
        <v>0</v>
      </c>
      <c r="S109">
        <f ca="1">IF(Einzelschützen[[#This Row],[Klasse]]=Einzelschützen[[#Headers],[Junioren]],Einzelschützen[[#This Row],[Gesamt]],0)</f>
        <v>0</v>
      </c>
      <c r="T109">
        <f>IF(Einzelschützen[[#This Row],[Klasse]]=Einzelschützen[[#Headers],[Pistole]],Einzelschützen[[#This Row],[Gesamt]],0)</f>
        <v>0</v>
      </c>
      <c r="U109" t="str">
        <f>IF(Einzelschützen[[#This Row],[Schüler]]&gt;0,_xlfn.RANK.EQ(Einzelschützen[[#This Row],[Schüler]],Einzelschützen[[#All],[Schüler]])+ROW(Einzelschützen[[#This Row],[Rang Schüler]])/1000,"")</f>
        <v/>
      </c>
      <c r="V109" t="str">
        <f>IF(Einzelschützen[[#This Row],[Jugend]]&gt;0,_xlfn.RANK.EQ(Einzelschützen[[#This Row],[Jugend]],Einzelschützen[[#All],[Jugend]])+ROW(Einzelschützen[[#This Row],[Rang Jugend]])/1000,"")</f>
        <v/>
      </c>
      <c r="W109" t="str">
        <f ca="1">IF(Einzelschützen[[#This Row],[Junioren]]&gt;0,_xlfn.RANK.EQ(Einzelschützen[[#This Row],[Junioren]],Einzelschützen[[#All],[Junioren]])+ROW(Einzelschützen[[#This Row],[Rang Junioren]])/1000,"")</f>
        <v/>
      </c>
      <c r="X109" t="str">
        <f>IF(Einzelschützen[[#This Row],[Pistole]]&gt;0,_xlfn.RANK.EQ(Einzelschützen[[#This Row],[Pistole]],Einzelschützen[[#All],[Pistole]])+ROW(Einzelschützen[[#This Row],[Rang Pistole]])/1000,"")</f>
        <v/>
      </c>
    </row>
    <row r="110" spans="1:24" x14ac:dyDescent="0.25">
      <c r="A110">
        <f ca="1">MAX(Einzelschützen[[#This Row],[Rang Schüler]:[Rang Pistole]])</f>
        <v>0</v>
      </c>
      <c r="B110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0" s="1" t="s">
        <v>116</v>
      </c>
      <c r="D110" s="1" t="str">
        <f>VLOOKUP(LEFT(Einzelschützen[[#This Row],[Schütze]],1),Klasse,2,FALSE)</f>
        <v>Pistole</v>
      </c>
      <c r="E110" s="1" t="s">
        <v>4</v>
      </c>
      <c r="F110">
        <f t="shared" ca="1" si="9"/>
        <v>0</v>
      </c>
      <c r="G110">
        <f t="shared" ca="1" si="10"/>
        <v>0</v>
      </c>
      <c r="H110">
        <f t="shared" ca="1" si="11"/>
        <v>0</v>
      </c>
      <c r="I110">
        <f t="shared" ca="1" si="14"/>
        <v>0</v>
      </c>
      <c r="J110">
        <f t="shared" ca="1" si="12"/>
        <v>0</v>
      </c>
      <c r="K110">
        <f t="shared" ca="1" si="13"/>
        <v>0</v>
      </c>
      <c r="L11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0" s="49">
        <f ca="1">_xlfn.NUMBERVALUE(LEFT(Einzelschützen[[#This Row],[Gau]],3))</f>
        <v>0</v>
      </c>
      <c r="N110">
        <f ca="1">COUNTIF(Einzelschützen[[#All],[ID Schütze]],Einzelschützen[[#This Row],[ID Schütze]])</f>
        <v>24</v>
      </c>
      <c r="O11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0">
        <f ca="1">IF(Einzelschützen[[#This Row],[Vorkampf]]="",Einzelschützen[[#This Row],[Rückkampf Schütze]],Einzelschützen[[#This Row],[Vorkampf]]+Einzelschützen[[#This Row],[Rückkampf Schütze]])</f>
        <v>0</v>
      </c>
      <c r="Q110">
        <f>IF(Einzelschützen[[#This Row],[Klasse]]=Einzelschützen[[#Headers],[Schüler]],Einzelschützen[[#This Row],[Gesamt]],0)</f>
        <v>0</v>
      </c>
      <c r="R110">
        <f>IF(Einzelschützen[[#This Row],[Klasse]]=Einzelschützen[[#Headers],[Jugend]],Einzelschützen[[#This Row],[Gesamt]],0)</f>
        <v>0</v>
      </c>
      <c r="S110">
        <f>IF(Einzelschützen[[#This Row],[Klasse]]=Einzelschützen[[#Headers],[Junioren]],Einzelschützen[[#This Row],[Gesamt]],0)</f>
        <v>0</v>
      </c>
      <c r="T110">
        <f ca="1">IF(Einzelschützen[[#This Row],[Klasse]]=Einzelschützen[[#Headers],[Pistole]],Einzelschützen[[#This Row],[Gesamt]],0)</f>
        <v>0</v>
      </c>
      <c r="U110" t="str">
        <f>IF(Einzelschützen[[#This Row],[Schüler]]&gt;0,_xlfn.RANK.EQ(Einzelschützen[[#This Row],[Schüler]],Einzelschützen[[#All],[Schüler]])+ROW(Einzelschützen[[#This Row],[Rang Schüler]])/1000,"")</f>
        <v/>
      </c>
      <c r="V110" t="str">
        <f>IF(Einzelschützen[[#This Row],[Jugend]]&gt;0,_xlfn.RANK.EQ(Einzelschützen[[#This Row],[Jugend]],Einzelschützen[[#All],[Jugend]])+ROW(Einzelschützen[[#This Row],[Rang Jugend]])/1000,"")</f>
        <v/>
      </c>
      <c r="W110" t="str">
        <f>IF(Einzelschützen[[#This Row],[Junioren]]&gt;0,_xlfn.RANK.EQ(Einzelschützen[[#This Row],[Junioren]],Einzelschützen[[#All],[Junioren]])+ROW(Einzelschützen[[#This Row],[Rang Junioren]])/1000,"")</f>
        <v/>
      </c>
      <c r="X110" t="str">
        <f ca="1">IF(Einzelschützen[[#This Row],[Pistole]]&gt;0,_xlfn.RANK.EQ(Einzelschützen[[#This Row],[Pistole]],Einzelschützen[[#All],[Pistole]])+ROW(Einzelschützen[[#This Row],[Rang Pistole]])/1000,"")</f>
        <v/>
      </c>
    </row>
    <row r="111" spans="1:24" x14ac:dyDescent="0.25">
      <c r="A111">
        <f ca="1">MAX(Einzelschützen[[#This Row],[Rang Schüler]:[Rang Pistole]])</f>
        <v>0</v>
      </c>
      <c r="B111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1" s="1" t="s">
        <v>122</v>
      </c>
      <c r="D111" s="1" t="str">
        <f>VLOOKUP(LEFT(Einzelschützen[[#This Row],[Schütze]],1),Klasse,2,FALSE)</f>
        <v>Pistole</v>
      </c>
      <c r="E111" s="1" t="s">
        <v>4</v>
      </c>
      <c r="F111">
        <f t="shared" ca="1" si="9"/>
        <v>0</v>
      </c>
      <c r="G111">
        <f t="shared" ca="1" si="10"/>
        <v>0</v>
      </c>
      <c r="H111">
        <f t="shared" ca="1" si="11"/>
        <v>0</v>
      </c>
      <c r="I111">
        <f t="shared" ca="1" si="14"/>
        <v>0</v>
      </c>
      <c r="J111">
        <f t="shared" ca="1" si="12"/>
        <v>0</v>
      </c>
      <c r="K111">
        <f t="shared" ca="1" si="13"/>
        <v>0</v>
      </c>
      <c r="L11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1" s="49">
        <f ca="1">_xlfn.NUMBERVALUE(LEFT(Einzelschützen[[#This Row],[Gau]],3))</f>
        <v>0</v>
      </c>
      <c r="N111">
        <f ca="1">COUNTIF(Einzelschützen[[#All],[ID Schütze]],Einzelschützen[[#This Row],[ID Schütze]])</f>
        <v>24</v>
      </c>
      <c r="O11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1">
        <f ca="1">IF(Einzelschützen[[#This Row],[Vorkampf]]="",Einzelschützen[[#This Row],[Rückkampf Schütze]],Einzelschützen[[#This Row],[Vorkampf]]+Einzelschützen[[#This Row],[Rückkampf Schütze]])</f>
        <v>0</v>
      </c>
      <c r="Q111">
        <f>IF(Einzelschützen[[#This Row],[Klasse]]=Einzelschützen[[#Headers],[Schüler]],Einzelschützen[[#This Row],[Gesamt]],0)</f>
        <v>0</v>
      </c>
      <c r="R111">
        <f>IF(Einzelschützen[[#This Row],[Klasse]]=Einzelschützen[[#Headers],[Jugend]],Einzelschützen[[#This Row],[Gesamt]],0)</f>
        <v>0</v>
      </c>
      <c r="S111">
        <f>IF(Einzelschützen[[#This Row],[Klasse]]=Einzelschützen[[#Headers],[Junioren]],Einzelschützen[[#This Row],[Gesamt]],0)</f>
        <v>0</v>
      </c>
      <c r="T111">
        <f ca="1">IF(Einzelschützen[[#This Row],[Klasse]]=Einzelschützen[[#Headers],[Pistole]],Einzelschützen[[#This Row],[Gesamt]],0)</f>
        <v>0</v>
      </c>
      <c r="U111" t="str">
        <f>IF(Einzelschützen[[#This Row],[Schüler]]&gt;0,_xlfn.RANK.EQ(Einzelschützen[[#This Row],[Schüler]],Einzelschützen[[#All],[Schüler]])+ROW(Einzelschützen[[#This Row],[Rang Schüler]])/1000,"")</f>
        <v/>
      </c>
      <c r="V111" t="str">
        <f>IF(Einzelschützen[[#This Row],[Jugend]]&gt;0,_xlfn.RANK.EQ(Einzelschützen[[#This Row],[Jugend]],Einzelschützen[[#All],[Jugend]])+ROW(Einzelschützen[[#This Row],[Rang Jugend]])/1000,"")</f>
        <v/>
      </c>
      <c r="W111" t="str">
        <f>IF(Einzelschützen[[#This Row],[Junioren]]&gt;0,_xlfn.RANK.EQ(Einzelschützen[[#This Row],[Junioren]],Einzelschützen[[#All],[Junioren]])+ROW(Einzelschützen[[#This Row],[Rang Junioren]])/1000,"")</f>
        <v/>
      </c>
      <c r="X111" t="str">
        <f ca="1">IF(Einzelschützen[[#This Row],[Pistole]]&gt;0,_xlfn.RANK.EQ(Einzelschützen[[#This Row],[Pistole]],Einzelschützen[[#All],[Pistole]])+ROW(Einzelschützen[[#This Row],[Rang Pistole]])/1000,"")</f>
        <v/>
      </c>
    </row>
    <row r="112" spans="1:24" x14ac:dyDescent="0.25">
      <c r="A112">
        <f ca="1">MAX(Einzelschützen[[#This Row],[Rang Schüler]:[Rang Pistole]])</f>
        <v>0</v>
      </c>
      <c r="B112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2" s="1" t="s">
        <v>123</v>
      </c>
      <c r="D112" s="1" t="str">
        <f>VLOOKUP(LEFT(Einzelschützen[[#This Row],[Schütze]],1),Klasse,2,FALSE)</f>
        <v>Pistole</v>
      </c>
      <c r="E112" s="1" t="s">
        <v>4</v>
      </c>
      <c r="F112">
        <f t="shared" ca="1" si="9"/>
        <v>0</v>
      </c>
      <c r="G112">
        <f t="shared" ca="1" si="10"/>
        <v>0</v>
      </c>
      <c r="H112">
        <f t="shared" ca="1" si="11"/>
        <v>0</v>
      </c>
      <c r="I112">
        <f t="shared" ca="1" si="14"/>
        <v>0</v>
      </c>
      <c r="J112">
        <f t="shared" ca="1" si="12"/>
        <v>0</v>
      </c>
      <c r="K112">
        <f t="shared" ca="1" si="13"/>
        <v>0</v>
      </c>
      <c r="L11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2" s="49">
        <f ca="1">_xlfn.NUMBERVALUE(LEFT(Einzelschützen[[#This Row],[Gau]],3))</f>
        <v>0</v>
      </c>
      <c r="N112">
        <f ca="1">COUNTIF(Einzelschützen[[#All],[ID Schütze]],Einzelschützen[[#This Row],[ID Schütze]])</f>
        <v>24</v>
      </c>
      <c r="O11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2">
        <f ca="1">IF(Einzelschützen[[#This Row],[Vorkampf]]="",Einzelschützen[[#This Row],[Rückkampf Schütze]],Einzelschützen[[#This Row],[Vorkampf]]+Einzelschützen[[#This Row],[Rückkampf Schütze]])</f>
        <v>0</v>
      </c>
      <c r="Q112">
        <f>IF(Einzelschützen[[#This Row],[Klasse]]=Einzelschützen[[#Headers],[Schüler]],Einzelschützen[[#This Row],[Gesamt]],0)</f>
        <v>0</v>
      </c>
      <c r="R112">
        <f>IF(Einzelschützen[[#This Row],[Klasse]]=Einzelschützen[[#Headers],[Jugend]],Einzelschützen[[#This Row],[Gesamt]],0)</f>
        <v>0</v>
      </c>
      <c r="S112">
        <f>IF(Einzelschützen[[#This Row],[Klasse]]=Einzelschützen[[#Headers],[Junioren]],Einzelschützen[[#This Row],[Gesamt]],0)</f>
        <v>0</v>
      </c>
      <c r="T112">
        <f ca="1">IF(Einzelschützen[[#This Row],[Klasse]]=Einzelschützen[[#Headers],[Pistole]],Einzelschützen[[#This Row],[Gesamt]],0)</f>
        <v>0</v>
      </c>
      <c r="U112" t="str">
        <f>IF(Einzelschützen[[#This Row],[Schüler]]&gt;0,_xlfn.RANK.EQ(Einzelschützen[[#This Row],[Schüler]],Einzelschützen[[#All],[Schüler]])+ROW(Einzelschützen[[#This Row],[Rang Schüler]])/1000,"")</f>
        <v/>
      </c>
      <c r="V112" t="str">
        <f>IF(Einzelschützen[[#This Row],[Jugend]]&gt;0,_xlfn.RANK.EQ(Einzelschützen[[#This Row],[Jugend]],Einzelschützen[[#All],[Jugend]])+ROW(Einzelschützen[[#This Row],[Rang Jugend]])/1000,"")</f>
        <v/>
      </c>
      <c r="W112" t="str">
        <f>IF(Einzelschützen[[#This Row],[Junioren]]&gt;0,_xlfn.RANK.EQ(Einzelschützen[[#This Row],[Junioren]],Einzelschützen[[#All],[Junioren]])+ROW(Einzelschützen[[#This Row],[Rang Junioren]])/1000,"")</f>
        <v/>
      </c>
      <c r="X112" t="str">
        <f ca="1">IF(Einzelschützen[[#This Row],[Pistole]]&gt;0,_xlfn.RANK.EQ(Einzelschützen[[#This Row],[Pistole]],Einzelschützen[[#All],[Pistole]])+ROW(Einzelschützen[[#This Row],[Rang Pistole]])/1000,"")</f>
        <v/>
      </c>
    </row>
    <row r="113" spans="1:24" x14ac:dyDescent="0.25">
      <c r="A113">
        <f ca="1">MAX(Einzelschützen[[#This Row],[Rang Schüler]:[Rang Pistole]])</f>
        <v>0</v>
      </c>
      <c r="B113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3" s="1" t="s">
        <v>124</v>
      </c>
      <c r="D113" s="1" t="str">
        <f>VLOOKUP(LEFT(Einzelschützen[[#This Row],[Schütze]],1),Klasse,2,FALSE)</f>
        <v>Pistole</v>
      </c>
      <c r="E113" s="1" t="s">
        <v>4</v>
      </c>
      <c r="F113">
        <f t="shared" ca="1" si="9"/>
        <v>0</v>
      </c>
      <c r="G113">
        <f t="shared" ca="1" si="10"/>
        <v>0</v>
      </c>
      <c r="H113">
        <f t="shared" ca="1" si="11"/>
        <v>0</v>
      </c>
      <c r="I113">
        <f t="shared" ca="1" si="14"/>
        <v>0</v>
      </c>
      <c r="J113">
        <f t="shared" ca="1" si="12"/>
        <v>0</v>
      </c>
      <c r="K113">
        <f t="shared" ca="1" si="13"/>
        <v>0</v>
      </c>
      <c r="L11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3" s="49">
        <f ca="1">_xlfn.NUMBERVALUE(LEFT(Einzelschützen[[#This Row],[Gau]],3))</f>
        <v>0</v>
      </c>
      <c r="N113">
        <f ca="1">COUNTIF(Einzelschützen[[#All],[ID Schütze]],Einzelschützen[[#This Row],[ID Schütze]])</f>
        <v>24</v>
      </c>
      <c r="O11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3">
        <f ca="1">IF(Einzelschützen[[#This Row],[Vorkampf]]="",Einzelschützen[[#This Row],[Rückkampf Schütze]],Einzelschützen[[#This Row],[Vorkampf]]+Einzelschützen[[#This Row],[Rückkampf Schütze]])</f>
        <v>0</v>
      </c>
      <c r="Q113">
        <f>IF(Einzelschützen[[#This Row],[Klasse]]=Einzelschützen[[#Headers],[Schüler]],Einzelschützen[[#This Row],[Gesamt]],0)</f>
        <v>0</v>
      </c>
      <c r="R113">
        <f>IF(Einzelschützen[[#This Row],[Klasse]]=Einzelschützen[[#Headers],[Jugend]],Einzelschützen[[#This Row],[Gesamt]],0)</f>
        <v>0</v>
      </c>
      <c r="S113">
        <f>IF(Einzelschützen[[#This Row],[Klasse]]=Einzelschützen[[#Headers],[Junioren]],Einzelschützen[[#This Row],[Gesamt]],0)</f>
        <v>0</v>
      </c>
      <c r="T113">
        <f ca="1">IF(Einzelschützen[[#This Row],[Klasse]]=Einzelschützen[[#Headers],[Pistole]],Einzelschützen[[#This Row],[Gesamt]],0)</f>
        <v>0</v>
      </c>
      <c r="U113" t="str">
        <f>IF(Einzelschützen[[#This Row],[Schüler]]&gt;0,_xlfn.RANK.EQ(Einzelschützen[[#This Row],[Schüler]],Einzelschützen[[#All],[Schüler]])+ROW(Einzelschützen[[#This Row],[Rang Schüler]])/1000,"")</f>
        <v/>
      </c>
      <c r="V113" t="str">
        <f>IF(Einzelschützen[[#This Row],[Jugend]]&gt;0,_xlfn.RANK.EQ(Einzelschützen[[#This Row],[Jugend]],Einzelschützen[[#All],[Jugend]])+ROW(Einzelschützen[[#This Row],[Rang Jugend]])/1000,"")</f>
        <v/>
      </c>
      <c r="W113" t="str">
        <f>IF(Einzelschützen[[#This Row],[Junioren]]&gt;0,_xlfn.RANK.EQ(Einzelschützen[[#This Row],[Junioren]],Einzelschützen[[#All],[Junioren]])+ROW(Einzelschützen[[#This Row],[Rang Junioren]])/1000,"")</f>
        <v/>
      </c>
      <c r="X113" t="str">
        <f ca="1">IF(Einzelschützen[[#This Row],[Pistole]]&gt;0,_xlfn.RANK.EQ(Einzelschützen[[#This Row],[Pistole]],Einzelschützen[[#All],[Pistole]])+ROW(Einzelschützen[[#This Row],[Rang Pistole]])/1000,"")</f>
        <v/>
      </c>
    </row>
    <row r="114" spans="1:24" x14ac:dyDescent="0.25">
      <c r="A114">
        <f ca="1">MAX(Einzelschützen[[#This Row],[Rang Schüler]:[Rang Pistole]])</f>
        <v>0</v>
      </c>
      <c r="B114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4" s="1" t="s">
        <v>125</v>
      </c>
      <c r="D114" s="1" t="str">
        <f>VLOOKUP(LEFT(Einzelschützen[[#This Row],[Schütze]],1),Klasse,2,FALSE)</f>
        <v>Pistole</v>
      </c>
      <c r="E114" s="1" t="s">
        <v>4</v>
      </c>
      <c r="F114">
        <f t="shared" ca="1" si="9"/>
        <v>0</v>
      </c>
      <c r="G114">
        <f t="shared" ca="1" si="10"/>
        <v>0</v>
      </c>
      <c r="H114">
        <f t="shared" ca="1" si="11"/>
        <v>0</v>
      </c>
      <c r="I114">
        <f t="shared" ca="1" si="14"/>
        <v>0</v>
      </c>
      <c r="J114">
        <f t="shared" ca="1" si="12"/>
        <v>0</v>
      </c>
      <c r="K114">
        <f t="shared" ca="1" si="13"/>
        <v>0</v>
      </c>
      <c r="L11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4" s="49">
        <f ca="1">_xlfn.NUMBERVALUE(LEFT(Einzelschützen[[#This Row],[Gau]],3))</f>
        <v>0</v>
      </c>
      <c r="N114">
        <f ca="1">COUNTIF(Einzelschützen[[#All],[ID Schütze]],Einzelschützen[[#This Row],[ID Schütze]])</f>
        <v>24</v>
      </c>
      <c r="O11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4">
        <f ca="1">IF(Einzelschützen[[#This Row],[Vorkampf]]="",Einzelschützen[[#This Row],[Rückkampf Schütze]],Einzelschützen[[#This Row],[Vorkampf]]+Einzelschützen[[#This Row],[Rückkampf Schütze]])</f>
        <v>0</v>
      </c>
      <c r="Q114">
        <f>IF(Einzelschützen[[#This Row],[Klasse]]=Einzelschützen[[#Headers],[Schüler]],Einzelschützen[[#This Row],[Gesamt]],0)</f>
        <v>0</v>
      </c>
      <c r="R114">
        <f>IF(Einzelschützen[[#This Row],[Klasse]]=Einzelschützen[[#Headers],[Jugend]],Einzelschützen[[#This Row],[Gesamt]],0)</f>
        <v>0</v>
      </c>
      <c r="S114">
        <f>IF(Einzelschützen[[#This Row],[Klasse]]=Einzelschützen[[#Headers],[Junioren]],Einzelschützen[[#This Row],[Gesamt]],0)</f>
        <v>0</v>
      </c>
      <c r="T114">
        <f ca="1">IF(Einzelschützen[[#This Row],[Klasse]]=Einzelschützen[[#Headers],[Pistole]],Einzelschützen[[#This Row],[Gesamt]],0)</f>
        <v>0</v>
      </c>
      <c r="U114" t="str">
        <f>IF(Einzelschützen[[#This Row],[Schüler]]&gt;0,_xlfn.RANK.EQ(Einzelschützen[[#This Row],[Schüler]],Einzelschützen[[#All],[Schüler]])+ROW(Einzelschützen[[#This Row],[Rang Schüler]])/1000,"")</f>
        <v/>
      </c>
      <c r="V114" t="str">
        <f>IF(Einzelschützen[[#This Row],[Jugend]]&gt;0,_xlfn.RANK.EQ(Einzelschützen[[#This Row],[Jugend]],Einzelschützen[[#All],[Jugend]])+ROW(Einzelschützen[[#This Row],[Rang Jugend]])/1000,"")</f>
        <v/>
      </c>
      <c r="W114" t="str">
        <f>IF(Einzelschützen[[#This Row],[Junioren]]&gt;0,_xlfn.RANK.EQ(Einzelschützen[[#This Row],[Junioren]],Einzelschützen[[#All],[Junioren]])+ROW(Einzelschützen[[#This Row],[Rang Junioren]])/1000,"")</f>
        <v/>
      </c>
      <c r="X114" t="str">
        <f ca="1">IF(Einzelschützen[[#This Row],[Pistole]]&gt;0,_xlfn.RANK.EQ(Einzelschützen[[#This Row],[Pistole]],Einzelschützen[[#All],[Pistole]])+ROW(Einzelschützen[[#This Row],[Rang Pistole]])/1000,"")</f>
        <v/>
      </c>
    </row>
    <row r="115" spans="1:24" x14ac:dyDescent="0.25">
      <c r="A115">
        <f ca="1">MAX(Einzelschützen[[#This Row],[Rang Schüler]:[Rang Pistole]])</f>
        <v>0</v>
      </c>
      <c r="B115" s="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5" s="1" t="s">
        <v>126</v>
      </c>
      <c r="D115" s="1" t="str">
        <f>VLOOKUP(LEFT(Einzelschützen[[#This Row],[Schütze]],1),Klasse,2,FALSE)</f>
        <v>Pistole</v>
      </c>
      <c r="E115" s="1" t="s">
        <v>4</v>
      </c>
      <c r="F115">
        <f t="shared" ca="1" si="9"/>
        <v>0</v>
      </c>
      <c r="G115">
        <f t="shared" ca="1" si="10"/>
        <v>0</v>
      </c>
      <c r="H115">
        <f t="shared" ca="1" si="11"/>
        <v>0</v>
      </c>
      <c r="I115">
        <f t="shared" ca="1" si="14"/>
        <v>0</v>
      </c>
      <c r="J115">
        <f t="shared" ca="1" si="12"/>
        <v>0</v>
      </c>
      <c r="K115">
        <f t="shared" ca="1" si="13"/>
        <v>0</v>
      </c>
      <c r="L11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5" s="49">
        <f ca="1">_xlfn.NUMBERVALUE(LEFT(Einzelschützen[[#This Row],[Gau]],3))</f>
        <v>0</v>
      </c>
      <c r="N115">
        <f ca="1">COUNTIF(Einzelschützen[[#All],[ID Schütze]],Einzelschützen[[#This Row],[ID Schütze]])</f>
        <v>24</v>
      </c>
      <c r="O11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5">
        <f ca="1">IF(Einzelschützen[[#This Row],[Vorkampf]]="",Einzelschützen[[#This Row],[Rückkampf Schütze]],Einzelschützen[[#This Row],[Vorkampf]]+Einzelschützen[[#This Row],[Rückkampf Schütze]])</f>
        <v>0</v>
      </c>
      <c r="Q115">
        <f>IF(Einzelschützen[[#This Row],[Klasse]]=Einzelschützen[[#Headers],[Schüler]],Einzelschützen[[#This Row],[Gesamt]],0)</f>
        <v>0</v>
      </c>
      <c r="R115">
        <f>IF(Einzelschützen[[#This Row],[Klasse]]=Einzelschützen[[#Headers],[Jugend]],Einzelschützen[[#This Row],[Gesamt]],0)</f>
        <v>0</v>
      </c>
      <c r="S115">
        <f>IF(Einzelschützen[[#This Row],[Klasse]]=Einzelschützen[[#Headers],[Junioren]],Einzelschützen[[#This Row],[Gesamt]],0)</f>
        <v>0</v>
      </c>
      <c r="T115">
        <f ca="1">IF(Einzelschützen[[#This Row],[Klasse]]=Einzelschützen[[#Headers],[Pistole]],Einzelschützen[[#This Row],[Gesamt]],0)</f>
        <v>0</v>
      </c>
      <c r="U115" t="str">
        <f>IF(Einzelschützen[[#This Row],[Schüler]]&gt;0,_xlfn.RANK.EQ(Einzelschützen[[#This Row],[Schüler]],Einzelschützen[[#All],[Schüler]])+ROW(Einzelschützen[[#This Row],[Rang Schüler]])/1000,"")</f>
        <v/>
      </c>
      <c r="V115" t="str">
        <f>IF(Einzelschützen[[#This Row],[Jugend]]&gt;0,_xlfn.RANK.EQ(Einzelschützen[[#This Row],[Jugend]],Einzelschützen[[#All],[Jugend]])+ROW(Einzelschützen[[#This Row],[Rang Jugend]])/1000,"")</f>
        <v/>
      </c>
      <c r="W115" t="str">
        <f>IF(Einzelschützen[[#This Row],[Junioren]]&gt;0,_xlfn.RANK.EQ(Einzelschützen[[#This Row],[Junioren]],Einzelschützen[[#All],[Junioren]])+ROW(Einzelschützen[[#This Row],[Rang Junioren]])/1000,"")</f>
        <v/>
      </c>
      <c r="X115" t="str">
        <f ca="1">IF(Einzelschützen[[#This Row],[Pistole]]&gt;0,_xlfn.RANK.EQ(Einzelschützen[[#This Row],[Pistole]],Einzelschützen[[#All],[Pistole]])+ROW(Einzelschützen[[#This Row],[Rang Pistole]])/1000,"")</f>
        <v/>
      </c>
    </row>
    <row r="116" spans="1:24" x14ac:dyDescent="0.25">
      <c r="A116">
        <f ca="1">MAX(Einzelschützen[[#This Row],[Rang Schüler]:[Rang Pistole]])</f>
        <v>0</v>
      </c>
      <c r="B116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116" s="1" t="s">
        <v>116</v>
      </c>
      <c r="D116" s="1" t="str">
        <f>VLOOKUP(LEFT(Einzelschützen[[#This Row],[Schütze]],1),Klasse,2,FALSE)</f>
        <v>Pistole</v>
      </c>
      <c r="E116" s="1" t="s">
        <v>5</v>
      </c>
      <c r="F116">
        <f t="shared" ca="1" si="9"/>
        <v>0</v>
      </c>
      <c r="G116">
        <f t="shared" ca="1" si="10"/>
        <v>0</v>
      </c>
      <c r="H116">
        <f t="shared" ca="1" si="11"/>
        <v>0</v>
      </c>
      <c r="I116" t="str">
        <f t="shared" ca="1" si="14"/>
        <v/>
      </c>
      <c r="J116">
        <f t="shared" ca="1" si="12"/>
        <v>0</v>
      </c>
      <c r="K116">
        <f t="shared" ca="1" si="13"/>
        <v>0</v>
      </c>
      <c r="L11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6" s="49">
        <f ca="1">_xlfn.NUMBERVALUE(LEFT(Einzelschützen[[#This Row],[Gau]],3))</f>
        <v>0</v>
      </c>
      <c r="N116">
        <f ca="1">COUNTIF(Einzelschützen[[#All],[ID Schütze]],Einzelschützen[[#This Row],[ID Schütze]])</f>
        <v>24</v>
      </c>
      <c r="O11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6">
        <f ca="1">IF(Einzelschützen[[#This Row],[Vorkampf]]="",Einzelschützen[[#This Row],[Rückkampf Schütze]],Einzelschützen[[#This Row],[Vorkampf]]+Einzelschützen[[#This Row],[Rückkampf Schütze]])</f>
        <v>0</v>
      </c>
      <c r="Q116">
        <f>IF(Einzelschützen[[#This Row],[Klasse]]=Einzelschützen[[#Headers],[Schüler]],Einzelschützen[[#This Row],[Gesamt]],0)</f>
        <v>0</v>
      </c>
      <c r="R116">
        <f>IF(Einzelschützen[[#This Row],[Klasse]]=Einzelschützen[[#Headers],[Jugend]],Einzelschützen[[#This Row],[Gesamt]],0)</f>
        <v>0</v>
      </c>
      <c r="S116">
        <f>IF(Einzelschützen[[#This Row],[Klasse]]=Einzelschützen[[#Headers],[Junioren]],Einzelschützen[[#This Row],[Gesamt]],0)</f>
        <v>0</v>
      </c>
      <c r="T116">
        <f ca="1">IF(Einzelschützen[[#This Row],[Klasse]]=Einzelschützen[[#Headers],[Pistole]],Einzelschützen[[#This Row],[Gesamt]],0)</f>
        <v>0</v>
      </c>
      <c r="U116" t="str">
        <f>IF(Einzelschützen[[#This Row],[Schüler]]&gt;0,_xlfn.RANK.EQ(Einzelschützen[[#This Row],[Schüler]],Einzelschützen[[#All],[Schüler]])+ROW(Einzelschützen[[#This Row],[Rang Schüler]])/1000,"")</f>
        <v/>
      </c>
      <c r="V116" t="str">
        <f>IF(Einzelschützen[[#This Row],[Jugend]]&gt;0,_xlfn.RANK.EQ(Einzelschützen[[#This Row],[Jugend]],Einzelschützen[[#All],[Jugend]])+ROW(Einzelschützen[[#This Row],[Rang Jugend]])/1000,"")</f>
        <v/>
      </c>
      <c r="W116" t="str">
        <f>IF(Einzelschützen[[#This Row],[Junioren]]&gt;0,_xlfn.RANK.EQ(Einzelschützen[[#This Row],[Junioren]],Einzelschützen[[#All],[Junioren]])+ROW(Einzelschützen[[#This Row],[Rang Junioren]])/1000,"")</f>
        <v/>
      </c>
      <c r="X116" t="str">
        <f ca="1">IF(Einzelschützen[[#This Row],[Pistole]]&gt;0,_xlfn.RANK.EQ(Einzelschützen[[#This Row],[Pistole]],Einzelschützen[[#All],[Pistole]])+ROW(Einzelschützen[[#This Row],[Rang Pistole]])/1000,"")</f>
        <v/>
      </c>
    </row>
    <row r="117" spans="1:24" x14ac:dyDescent="0.25">
      <c r="A117">
        <f ca="1">MAX(Einzelschützen[[#This Row],[Rang Schüler]:[Rang Pistole]])</f>
        <v>0</v>
      </c>
      <c r="B117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117" s="1" t="s">
        <v>122</v>
      </c>
      <c r="D117" s="1" t="str">
        <f>VLOOKUP(LEFT(Einzelschützen[[#This Row],[Schütze]],1),Klasse,2,FALSE)</f>
        <v>Pistole</v>
      </c>
      <c r="E117" s="1" t="s">
        <v>5</v>
      </c>
      <c r="F117">
        <f t="shared" ca="1" si="9"/>
        <v>0</v>
      </c>
      <c r="G117">
        <f t="shared" ca="1" si="10"/>
        <v>0</v>
      </c>
      <c r="H117">
        <f t="shared" ca="1" si="11"/>
        <v>0</v>
      </c>
      <c r="I117" t="str">
        <f t="shared" ca="1" si="14"/>
        <v/>
      </c>
      <c r="J117">
        <f t="shared" ca="1" si="12"/>
        <v>0</v>
      </c>
      <c r="K117">
        <f t="shared" ca="1" si="13"/>
        <v>0</v>
      </c>
      <c r="L11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7" s="49">
        <f ca="1">_xlfn.NUMBERVALUE(LEFT(Einzelschützen[[#This Row],[Gau]],3))</f>
        <v>0</v>
      </c>
      <c r="N117">
        <f ca="1">COUNTIF(Einzelschützen[[#All],[ID Schütze]],Einzelschützen[[#This Row],[ID Schütze]])</f>
        <v>24</v>
      </c>
      <c r="O11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7">
        <f ca="1">IF(Einzelschützen[[#This Row],[Vorkampf]]="",Einzelschützen[[#This Row],[Rückkampf Schütze]],Einzelschützen[[#This Row],[Vorkampf]]+Einzelschützen[[#This Row],[Rückkampf Schütze]])</f>
        <v>0</v>
      </c>
      <c r="Q117">
        <f>IF(Einzelschützen[[#This Row],[Klasse]]=Einzelschützen[[#Headers],[Schüler]],Einzelschützen[[#This Row],[Gesamt]],0)</f>
        <v>0</v>
      </c>
      <c r="R117">
        <f>IF(Einzelschützen[[#This Row],[Klasse]]=Einzelschützen[[#Headers],[Jugend]],Einzelschützen[[#This Row],[Gesamt]],0)</f>
        <v>0</v>
      </c>
      <c r="S117">
        <f>IF(Einzelschützen[[#This Row],[Klasse]]=Einzelschützen[[#Headers],[Junioren]],Einzelschützen[[#This Row],[Gesamt]],0)</f>
        <v>0</v>
      </c>
      <c r="T117">
        <f ca="1">IF(Einzelschützen[[#This Row],[Klasse]]=Einzelschützen[[#Headers],[Pistole]],Einzelschützen[[#This Row],[Gesamt]],0)</f>
        <v>0</v>
      </c>
      <c r="U117" t="str">
        <f>IF(Einzelschützen[[#This Row],[Schüler]]&gt;0,_xlfn.RANK.EQ(Einzelschützen[[#This Row],[Schüler]],Einzelschützen[[#All],[Schüler]])+ROW(Einzelschützen[[#This Row],[Rang Schüler]])/1000,"")</f>
        <v/>
      </c>
      <c r="V117" t="str">
        <f>IF(Einzelschützen[[#This Row],[Jugend]]&gt;0,_xlfn.RANK.EQ(Einzelschützen[[#This Row],[Jugend]],Einzelschützen[[#All],[Jugend]])+ROW(Einzelschützen[[#This Row],[Rang Jugend]])/1000,"")</f>
        <v/>
      </c>
      <c r="W117" t="str">
        <f>IF(Einzelschützen[[#This Row],[Junioren]]&gt;0,_xlfn.RANK.EQ(Einzelschützen[[#This Row],[Junioren]],Einzelschützen[[#All],[Junioren]])+ROW(Einzelschützen[[#This Row],[Rang Junioren]])/1000,"")</f>
        <v/>
      </c>
      <c r="X117" t="str">
        <f ca="1">IF(Einzelschützen[[#This Row],[Pistole]]&gt;0,_xlfn.RANK.EQ(Einzelschützen[[#This Row],[Pistole]],Einzelschützen[[#All],[Pistole]])+ROW(Einzelschützen[[#This Row],[Rang Pistole]])/1000,"")</f>
        <v/>
      </c>
    </row>
    <row r="118" spans="1:24" x14ac:dyDescent="0.25">
      <c r="A118">
        <f ca="1">MAX(Einzelschützen[[#This Row],[Rang Schüler]:[Rang Pistole]])</f>
        <v>0</v>
      </c>
      <c r="B118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118" s="1" t="s">
        <v>123</v>
      </c>
      <c r="D118" s="1" t="str">
        <f>VLOOKUP(LEFT(Einzelschützen[[#This Row],[Schütze]],1),Klasse,2,FALSE)</f>
        <v>Pistole</v>
      </c>
      <c r="E118" s="1" t="s">
        <v>5</v>
      </c>
      <c r="F118">
        <f t="shared" ca="1" si="9"/>
        <v>0</v>
      </c>
      <c r="G118">
        <f t="shared" ca="1" si="10"/>
        <v>0</v>
      </c>
      <c r="H118">
        <f t="shared" ca="1" si="11"/>
        <v>0</v>
      </c>
      <c r="I118" t="str">
        <f t="shared" ca="1" si="14"/>
        <v/>
      </c>
      <c r="J118">
        <f t="shared" ca="1" si="12"/>
        <v>0</v>
      </c>
      <c r="K118">
        <f t="shared" ca="1" si="13"/>
        <v>0</v>
      </c>
      <c r="L11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8" s="49">
        <f ca="1">_xlfn.NUMBERVALUE(LEFT(Einzelschützen[[#This Row],[Gau]],3))</f>
        <v>0</v>
      </c>
      <c r="N118">
        <f ca="1">COUNTIF(Einzelschützen[[#All],[ID Schütze]],Einzelschützen[[#This Row],[ID Schütze]])</f>
        <v>24</v>
      </c>
      <c r="O11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8">
        <f ca="1">IF(Einzelschützen[[#This Row],[Vorkampf]]="",Einzelschützen[[#This Row],[Rückkampf Schütze]],Einzelschützen[[#This Row],[Vorkampf]]+Einzelschützen[[#This Row],[Rückkampf Schütze]])</f>
        <v>0</v>
      </c>
      <c r="Q118">
        <f>IF(Einzelschützen[[#This Row],[Klasse]]=Einzelschützen[[#Headers],[Schüler]],Einzelschützen[[#This Row],[Gesamt]],0)</f>
        <v>0</v>
      </c>
      <c r="R118">
        <f>IF(Einzelschützen[[#This Row],[Klasse]]=Einzelschützen[[#Headers],[Jugend]],Einzelschützen[[#This Row],[Gesamt]],0)</f>
        <v>0</v>
      </c>
      <c r="S118">
        <f>IF(Einzelschützen[[#This Row],[Klasse]]=Einzelschützen[[#Headers],[Junioren]],Einzelschützen[[#This Row],[Gesamt]],0)</f>
        <v>0</v>
      </c>
      <c r="T118">
        <f ca="1">IF(Einzelschützen[[#This Row],[Klasse]]=Einzelschützen[[#Headers],[Pistole]],Einzelschützen[[#This Row],[Gesamt]],0)</f>
        <v>0</v>
      </c>
      <c r="U118" t="str">
        <f>IF(Einzelschützen[[#This Row],[Schüler]]&gt;0,_xlfn.RANK.EQ(Einzelschützen[[#This Row],[Schüler]],Einzelschützen[[#All],[Schüler]])+ROW(Einzelschützen[[#This Row],[Rang Schüler]])/1000,"")</f>
        <v/>
      </c>
      <c r="V118" t="str">
        <f>IF(Einzelschützen[[#This Row],[Jugend]]&gt;0,_xlfn.RANK.EQ(Einzelschützen[[#This Row],[Jugend]],Einzelschützen[[#All],[Jugend]])+ROW(Einzelschützen[[#This Row],[Rang Jugend]])/1000,"")</f>
        <v/>
      </c>
      <c r="W118" t="str">
        <f>IF(Einzelschützen[[#This Row],[Junioren]]&gt;0,_xlfn.RANK.EQ(Einzelschützen[[#This Row],[Junioren]],Einzelschützen[[#All],[Junioren]])+ROW(Einzelschützen[[#This Row],[Rang Junioren]])/1000,"")</f>
        <v/>
      </c>
      <c r="X118" t="str">
        <f ca="1">IF(Einzelschützen[[#This Row],[Pistole]]&gt;0,_xlfn.RANK.EQ(Einzelschützen[[#This Row],[Pistole]],Einzelschützen[[#All],[Pistole]])+ROW(Einzelschützen[[#This Row],[Rang Pistole]])/1000,"")</f>
        <v/>
      </c>
    </row>
    <row r="119" spans="1:24" x14ac:dyDescent="0.25">
      <c r="A119">
        <f ca="1">MAX(Einzelschützen[[#This Row],[Rang Schüler]:[Rang Pistole]])</f>
        <v>0</v>
      </c>
      <c r="B119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119" s="1" t="s">
        <v>124</v>
      </c>
      <c r="D119" s="1" t="str">
        <f>VLOOKUP(LEFT(Einzelschützen[[#This Row],[Schütze]],1),Klasse,2,FALSE)</f>
        <v>Pistole</v>
      </c>
      <c r="E119" s="1" t="s">
        <v>5</v>
      </c>
      <c r="F119">
        <f t="shared" ca="1" si="9"/>
        <v>0</v>
      </c>
      <c r="G119">
        <f t="shared" ca="1" si="10"/>
        <v>0</v>
      </c>
      <c r="H119">
        <f t="shared" ca="1" si="11"/>
        <v>0</v>
      </c>
      <c r="I119" t="str">
        <f t="shared" ca="1" si="14"/>
        <v/>
      </c>
      <c r="J119">
        <f t="shared" ca="1" si="12"/>
        <v>0</v>
      </c>
      <c r="K119">
        <f t="shared" ca="1" si="13"/>
        <v>0</v>
      </c>
      <c r="L11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19" s="49">
        <f ca="1">_xlfn.NUMBERVALUE(LEFT(Einzelschützen[[#This Row],[Gau]],3))</f>
        <v>0</v>
      </c>
      <c r="N119">
        <f ca="1">COUNTIF(Einzelschützen[[#All],[ID Schütze]],Einzelschützen[[#This Row],[ID Schütze]])</f>
        <v>24</v>
      </c>
      <c r="O11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9">
        <f ca="1">IF(Einzelschützen[[#This Row],[Vorkampf]]="",Einzelschützen[[#This Row],[Rückkampf Schütze]],Einzelschützen[[#This Row],[Vorkampf]]+Einzelschützen[[#This Row],[Rückkampf Schütze]])</f>
        <v>0</v>
      </c>
      <c r="Q119">
        <f>IF(Einzelschützen[[#This Row],[Klasse]]=Einzelschützen[[#Headers],[Schüler]],Einzelschützen[[#This Row],[Gesamt]],0)</f>
        <v>0</v>
      </c>
      <c r="R119">
        <f>IF(Einzelschützen[[#This Row],[Klasse]]=Einzelschützen[[#Headers],[Jugend]],Einzelschützen[[#This Row],[Gesamt]],0)</f>
        <v>0</v>
      </c>
      <c r="S119">
        <f>IF(Einzelschützen[[#This Row],[Klasse]]=Einzelschützen[[#Headers],[Junioren]],Einzelschützen[[#This Row],[Gesamt]],0)</f>
        <v>0</v>
      </c>
      <c r="T119">
        <f ca="1">IF(Einzelschützen[[#This Row],[Klasse]]=Einzelschützen[[#Headers],[Pistole]],Einzelschützen[[#This Row],[Gesamt]],0)</f>
        <v>0</v>
      </c>
      <c r="U119" t="str">
        <f>IF(Einzelschützen[[#This Row],[Schüler]]&gt;0,_xlfn.RANK.EQ(Einzelschützen[[#This Row],[Schüler]],Einzelschützen[[#All],[Schüler]])+ROW(Einzelschützen[[#This Row],[Rang Schüler]])/1000,"")</f>
        <v/>
      </c>
      <c r="V119" t="str">
        <f>IF(Einzelschützen[[#This Row],[Jugend]]&gt;0,_xlfn.RANK.EQ(Einzelschützen[[#This Row],[Jugend]],Einzelschützen[[#All],[Jugend]])+ROW(Einzelschützen[[#This Row],[Rang Jugend]])/1000,"")</f>
        <v/>
      </c>
      <c r="W119" t="str">
        <f>IF(Einzelschützen[[#This Row],[Junioren]]&gt;0,_xlfn.RANK.EQ(Einzelschützen[[#This Row],[Junioren]],Einzelschützen[[#All],[Junioren]])+ROW(Einzelschützen[[#This Row],[Rang Junioren]])/1000,"")</f>
        <v/>
      </c>
      <c r="X119" t="str">
        <f ca="1">IF(Einzelschützen[[#This Row],[Pistole]]&gt;0,_xlfn.RANK.EQ(Einzelschützen[[#This Row],[Pistole]],Einzelschützen[[#All],[Pistole]])+ROW(Einzelschützen[[#This Row],[Rang Pistole]])/1000,"")</f>
        <v/>
      </c>
    </row>
    <row r="120" spans="1:24" x14ac:dyDescent="0.25">
      <c r="A120">
        <f ca="1">MAX(Einzelschützen[[#This Row],[Rang Schüler]:[Rang Pistole]])</f>
        <v>0</v>
      </c>
      <c r="B120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120" s="1" t="s">
        <v>125</v>
      </c>
      <c r="D120" s="1" t="str">
        <f>VLOOKUP(LEFT(Einzelschützen[[#This Row],[Schütze]],1),Klasse,2,FALSE)</f>
        <v>Pistole</v>
      </c>
      <c r="E120" s="1" t="s">
        <v>5</v>
      </c>
      <c r="F120">
        <f t="shared" ca="1" si="9"/>
        <v>0</v>
      </c>
      <c r="G120">
        <f t="shared" ca="1" si="10"/>
        <v>0</v>
      </c>
      <c r="H120">
        <f t="shared" ca="1" si="11"/>
        <v>0</v>
      </c>
      <c r="I120" t="str">
        <f t="shared" ca="1" si="14"/>
        <v/>
      </c>
      <c r="J120">
        <f t="shared" ca="1" si="12"/>
        <v>0</v>
      </c>
      <c r="K120">
        <f t="shared" ca="1" si="13"/>
        <v>0</v>
      </c>
      <c r="L12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20" s="49">
        <f ca="1">_xlfn.NUMBERVALUE(LEFT(Einzelschützen[[#This Row],[Gau]],3))</f>
        <v>0</v>
      </c>
      <c r="N120">
        <f ca="1">COUNTIF(Einzelschützen[[#All],[ID Schütze]],Einzelschützen[[#This Row],[ID Schütze]])</f>
        <v>24</v>
      </c>
      <c r="O12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20">
        <f ca="1">IF(Einzelschützen[[#This Row],[Vorkampf]]="",Einzelschützen[[#This Row],[Rückkampf Schütze]],Einzelschützen[[#This Row],[Vorkampf]]+Einzelschützen[[#This Row],[Rückkampf Schütze]])</f>
        <v>0</v>
      </c>
      <c r="Q120">
        <f>IF(Einzelschützen[[#This Row],[Klasse]]=Einzelschützen[[#Headers],[Schüler]],Einzelschützen[[#This Row],[Gesamt]],0)</f>
        <v>0</v>
      </c>
      <c r="R120">
        <f>IF(Einzelschützen[[#This Row],[Klasse]]=Einzelschützen[[#Headers],[Jugend]],Einzelschützen[[#This Row],[Gesamt]],0)</f>
        <v>0</v>
      </c>
      <c r="S120">
        <f>IF(Einzelschützen[[#This Row],[Klasse]]=Einzelschützen[[#Headers],[Junioren]],Einzelschützen[[#This Row],[Gesamt]],0)</f>
        <v>0</v>
      </c>
      <c r="T120">
        <f ca="1">IF(Einzelschützen[[#This Row],[Klasse]]=Einzelschützen[[#Headers],[Pistole]],Einzelschützen[[#This Row],[Gesamt]],0)</f>
        <v>0</v>
      </c>
      <c r="U120" t="str">
        <f>IF(Einzelschützen[[#This Row],[Schüler]]&gt;0,_xlfn.RANK.EQ(Einzelschützen[[#This Row],[Schüler]],Einzelschützen[[#All],[Schüler]])+ROW(Einzelschützen[[#This Row],[Rang Schüler]])/1000,"")</f>
        <v/>
      </c>
      <c r="V120" t="str">
        <f>IF(Einzelschützen[[#This Row],[Jugend]]&gt;0,_xlfn.RANK.EQ(Einzelschützen[[#This Row],[Jugend]],Einzelschützen[[#All],[Jugend]])+ROW(Einzelschützen[[#This Row],[Rang Jugend]])/1000,"")</f>
        <v/>
      </c>
      <c r="W120" t="str">
        <f>IF(Einzelschützen[[#This Row],[Junioren]]&gt;0,_xlfn.RANK.EQ(Einzelschützen[[#This Row],[Junioren]],Einzelschützen[[#All],[Junioren]])+ROW(Einzelschützen[[#This Row],[Rang Junioren]])/1000,"")</f>
        <v/>
      </c>
      <c r="X120" t="str">
        <f ca="1">IF(Einzelschützen[[#This Row],[Pistole]]&gt;0,_xlfn.RANK.EQ(Einzelschützen[[#This Row],[Pistole]],Einzelschützen[[#All],[Pistole]])+ROW(Einzelschützen[[#This Row],[Rang Pistole]])/1000,"")</f>
        <v/>
      </c>
    </row>
    <row r="121" spans="1:24" x14ac:dyDescent="0.25">
      <c r="A121">
        <f ca="1">MAX(Einzelschützen[[#This Row],[Rang Schüler]:[Rang Pistole]])</f>
        <v>0</v>
      </c>
      <c r="B121" s="1" t="str">
        <f ca="1"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>0, 0 0 0 Pistole</v>
      </c>
      <c r="C121" s="1" t="s">
        <v>126</v>
      </c>
      <c r="D121" s="1" t="str">
        <f>VLOOKUP(LEFT(Einzelschützen[[#This Row],[Schütze]],1),Klasse,2,FALSE)</f>
        <v>Pistole</v>
      </c>
      <c r="E121" s="1" t="s">
        <v>5</v>
      </c>
      <c r="F121">
        <f t="shared" ca="1" si="9"/>
        <v>0</v>
      </c>
      <c r="G121">
        <f t="shared" ca="1" si="10"/>
        <v>0</v>
      </c>
      <c r="H121">
        <f t="shared" ca="1" si="11"/>
        <v>0</v>
      </c>
      <c r="I121" t="str">
        <f t="shared" ca="1" si="14"/>
        <v/>
      </c>
      <c r="J121">
        <f t="shared" ca="1" si="12"/>
        <v>0</v>
      </c>
      <c r="K121">
        <f t="shared" ca="1" si="13"/>
        <v>0</v>
      </c>
      <c r="L12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>0, 0 0 0 Pistole</v>
      </c>
      <c r="M121" s="49">
        <f ca="1">_xlfn.NUMBERVALUE(LEFT(Einzelschützen[[#This Row],[Gau]],3))</f>
        <v>0</v>
      </c>
      <c r="N121">
        <f ca="1">COUNTIF(Einzelschützen[[#All],[ID Schütze]],Einzelschützen[[#This Row],[ID Schütze]])</f>
        <v>24</v>
      </c>
      <c r="O12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21">
        <f ca="1">IF(Einzelschützen[[#This Row],[Vorkampf]]="",Einzelschützen[[#This Row],[Rückkampf Schütze]],Einzelschützen[[#This Row],[Vorkampf]]+Einzelschützen[[#This Row],[Rückkampf Schütze]])</f>
        <v>0</v>
      </c>
      <c r="Q121">
        <f>IF(Einzelschützen[[#This Row],[Klasse]]=Einzelschützen[[#Headers],[Schüler]],Einzelschützen[[#This Row],[Gesamt]],0)</f>
        <v>0</v>
      </c>
      <c r="R121">
        <f>IF(Einzelschützen[[#This Row],[Klasse]]=Einzelschützen[[#Headers],[Jugend]],Einzelschützen[[#This Row],[Gesamt]],0)</f>
        <v>0</v>
      </c>
      <c r="S121">
        <f>IF(Einzelschützen[[#This Row],[Klasse]]=Einzelschützen[[#Headers],[Junioren]],Einzelschützen[[#This Row],[Gesamt]],0)</f>
        <v>0</v>
      </c>
      <c r="T121">
        <f ca="1">IF(Einzelschützen[[#This Row],[Klasse]]=Einzelschützen[[#Headers],[Pistole]],Einzelschützen[[#This Row],[Gesamt]],0)</f>
        <v>0</v>
      </c>
      <c r="U121" t="str">
        <f>IF(Einzelschützen[[#This Row],[Schüler]]&gt;0,_xlfn.RANK.EQ(Einzelschützen[[#This Row],[Schüler]],Einzelschützen[[#All],[Schüler]])+ROW(Einzelschützen[[#This Row],[Rang Schüler]])/1000,"")</f>
        <v/>
      </c>
      <c r="V121" t="str">
        <f>IF(Einzelschützen[[#This Row],[Jugend]]&gt;0,_xlfn.RANK.EQ(Einzelschützen[[#This Row],[Jugend]],Einzelschützen[[#All],[Jugend]])+ROW(Einzelschützen[[#This Row],[Rang Jugend]])/1000,"")</f>
        <v/>
      </c>
      <c r="W121" t="str">
        <f>IF(Einzelschützen[[#This Row],[Junioren]]&gt;0,_xlfn.RANK.EQ(Einzelschützen[[#This Row],[Junioren]],Einzelschützen[[#All],[Junioren]])+ROW(Einzelschützen[[#This Row],[Rang Junioren]])/1000,"")</f>
        <v/>
      </c>
      <c r="X121" t="str">
        <f ca="1">IF(Einzelschützen[[#This Row],[Pistole]]&gt;0,_xlfn.RANK.EQ(Einzelschützen[[#This Row],[Pistole]],Einzelschützen[[#All],[Pistole]])+ROW(Einzelschützen[[#This Row],[Rang Pistole]])/1000,"")</f>
        <v/>
      </c>
    </row>
  </sheetData>
  <dataConsolidate>
    <dataRefs count="2">
      <dataRef ref="C6:F14" sheet="Vorkampf"/>
      <dataRef name="Schüler1"/>
    </dataRefs>
  </dataConsolidate>
  <phoneticPr fontId="22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o D A A B Q S w M E F A A C A A g A U F q M V Z J + n 6 2 k A A A A 9 g A A A B I A H A B D b 2 5 m a W c v U G F j a 2 F n Z S 5 4 b W w g o h g A K K A U A A A A A A A A A A A A A A A A A A A A A A A A A A A A h Y 9 N C s I w G E S v U r J v / g S R 8 j V d q D s L g i B u Q x r b Y J t K k 5 r e z Y V H 8 g p W t O r O 5 b x 5 i 5 n 7 9 Q b Z 0 N T R R X f O t D Z F D F M U a a v a w t g y R b 0 / x g u U C d h K d Z K l j k b Z u m R w R Y o q 7 8 8 J I S E E H G a 4 7 U r C K W X k k G 9 2 q t K N R B / Z / J d j Y 5 2 X V m k k Y P 8 a I z h m j O E 5 5 Z g C m S D k x n 4 F P u 5 9 t j 8 Q l n 3 t + 0 6 L Q s e r N Z A p A n l / E A 9 Q S w M E F A A C A A g A U F q M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B a j F X 0 U a J 7 9 A A A A H I C A A A T A B w A R m 9 y b X V s Y X M v U 2 V j d G l v b j E u b S C i G A A o o B Q A A A A A A A A A A A A A A A A A A A A A A A A A A A D V k L 1 q w z A U R n e D 3 + G i L D Y Y Q 0 L o U j K 5 I S R D I c S 0 Q 8 g g O b e x i X x V r m R I M H 6 b P k a 3 v F i V m P 4 E m q 1 L t Q j O J 9 1 P O h Y L V x m C V b 8 P 7 8 M g D G w p G b e w K s r T u 0 Y e w g Q 0 u j A A v 5 Y N a o 2 e T A 8 F 6 j R r m J H c s + G 9 M m Y f x e 3 6 U d Y 4 E V + X x a Z b Z 4 a c P 7 V J + h k D M c P T G 2 2 R H T L k x 1 f h 5 + V S a U x z l m R f D N e Z 0 U 1 N P k M b 9 Z 1 J 2 4 r 5 g 0 j A e Q j U 1 A q 5 S 6 A V 5 8 J P 7 P D g L v D J M P 3 G Z 6 j S h S z Z B 3 N y d + P 0 X H F J p r x D R Z W 9 T r o 4 D C q 6 9 e 6 f u g b f f 4 Z o F I v e 2 h 9 I + 4 f O v L J b x j 4 A U E s B A i 0 A F A A C A A g A U F q M V Z J + n 6 2 k A A A A 9 g A A A B I A A A A A A A A A A A A A A A A A A A A A A E N v b m Z p Z y 9 Q Y W N r Y W d l L n h t b F B L A Q I t A B Q A A g A I A F B a j F U P y u m r p A A A A O k A A A A T A A A A A A A A A A A A A A A A A P A A A A B b Q 2 9 u d G V u d F 9 U e X B l c 1 0 u e G 1 s U E s B A i 0 A F A A C A A g A U F q M V f R R o n v 0 A A A A c g I A A B M A A A A A A A A A A A A A A A A A 4 Q E A A E Z v c m 1 1 b G F z L 1 N l Y 3 R p b 2 4 x L m 1 Q S w U G A A A A A A M A A w D C A A A A I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A 4 A A A A A A A C m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N o J U M z J U J D b G V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I t M T J U M T A 6 M T c 6 N D Q u O D M y N z Q 3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N o J U M z J U J D b G V y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g l Q z M l Q k N s Z X I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C V D M y V C Q 2 x l c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R h Y m V s b G U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E y V D E w O j E 4 O j I w L j A 1 N j U 4 N z d a I i A v P j x F b n R y e S B U e X B l P S J G a W x s Q 2 9 s d W 1 u V H l w Z X M i I F Z h b H V l P S J z Q l F Z R 0 F 3 T T 0 i I C 8 + P E V u d H J 5 I F R 5 c G U 9 I k Z p b G x D b 2 x 1 b W 5 O Y W 1 l c y I g V m F s d W U 9 I n N b J n F 1 b 3 Q 7 S U Q m c X V v d D s s J n F 1 b 3 Q 7 T m F t Z S Z x d W 9 0 O y w m c X V v d D t W b 3 J u Y W 1 l J n F 1 b 3 Q 7 L C Z x d W 9 0 O 0 d l Y i 5 K Y W h y J n F 1 b 3 Q 7 L C Z x d W 9 0 O 0 V y Z 2 V i b m l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w 7 x s Z X I x I C g y K S 9 H Z c O k b m R l c n R l c i B U e X A u e 0 l E L D B 9 J n F 1 b 3 Q 7 L C Z x d W 9 0 O 1 N l Y 3 R p b 2 4 x L 1 N j a M O 8 b G V y M S A o M i k v R 2 X D p G 5 k Z X J 0 Z X I g V H l w L n t O Y W 1 l L D F 9 J n F 1 b 3 Q 7 L C Z x d W 9 0 O 1 N l Y 3 R p b 2 4 x L 1 N j a M O 8 b G V y M S A o M i k v R 2 X D p G 5 k Z X J 0 Z X I g V H l w L n t W b 3 J u Y W 1 l L D J 9 J n F 1 b 3 Q 7 L C Z x d W 9 0 O 1 N l Y 3 R p b 2 4 x L 1 N j a M O 8 b G V y M S A o M i k v R 2 X D p G 5 k Z X J 0 Z X I g V H l w L n t H Z W I u S m F o c i w z f S Z x d W 9 0 O y w m c X V v d D t T Z W N 0 a W 9 u M S 9 T Y 2 j D v G x l c j E g K D I p L 0 d l w 6 R u Z G V y d G V y I F R 5 c C 5 7 R X J n Z W J u a X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2 N o w 7 x s Z X I x I C g y K S 9 H Z c O k b m R l c n R l c i B U e X A u e 0 l E L D B 9 J n F 1 b 3 Q 7 L C Z x d W 9 0 O 1 N l Y 3 R p b 2 4 x L 1 N j a M O 8 b G V y M S A o M i k v R 2 X D p G 5 k Z X J 0 Z X I g V H l w L n t O Y W 1 l L D F 9 J n F 1 b 3 Q 7 L C Z x d W 9 0 O 1 N l Y 3 R p b 2 4 x L 1 N j a M O 8 b G V y M S A o M i k v R 2 X D p G 5 k Z X J 0 Z X I g V H l w L n t W b 3 J u Y W 1 l L D J 9 J n F 1 b 3 Q 7 L C Z x d W 9 0 O 1 N l Y 3 R p b 2 4 x L 1 N j a M O 8 b G V y M S A o M i k v R 2 X D p G 5 k Z X J 0 Z X I g V H l w L n t H Z W I u S m F o c i w z f S Z x d W 9 0 O y w m c X V v d D t T Z W N 0 a W 9 u M S 9 T Y 2 j D v G x l c j E g K D I p L 0 d l w 6 R u Z G V y d G V y I F R 5 c C 5 7 R X J n Z W J u a X M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a C V D M y V C Q 2 x l c j E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J U M z J U J D b G V y M S U y M C g y K S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/ n K 3 I w m B U q a 2 b l P B 9 y j l w A A A A A C A A A A A A A Q Z g A A A A E A A C A A A A B 5 S V F O m F Q b v d 0 c w O L 7 P m I w A 7 V D P m I z D B I E f L M U Q g f 1 S Q A A A A A O g A A A A A I A A C A A A A D p t Z a 1 R 3 H 9 k d z l 9 3 y e w T H T E X S T t E e 3 L L 0 h h q Y o m O U X W V A A A A D J K C b P f H J K S 6 a d I l + h R e A O K u r l q U B 1 g W s + k o 7 2 m T P y z V e K i I k 5 5 F 5 M R F U d n 2 F B S f W n 9 / 5 Z h N G j 6 u 8 O B a d W D z M f e d / g v F 2 g G G Z 9 s 8 d e M M C j 0 k A A A A A W F 3 V v 9 U N o O R H g 0 E k r M d x 8 p n R x Z W o j F J Q x L l r S V B + m N m M 0 E o Q E F W P + H c J L a H J m j / s g E x J 5 W z 3 H 7 7 u a F X s U h T H h < / D a t a M a s h u p > 
</file>

<file path=customXml/itemProps1.xml><?xml version="1.0" encoding="utf-8"?>
<ds:datastoreItem xmlns:ds="http://schemas.openxmlformats.org/officeDocument/2006/customXml" ds:itemID="{4E6F9C99-FD9D-4C05-A9FD-07D829F937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17</vt:i4>
      </vt:variant>
    </vt:vector>
  </HeadingPairs>
  <TitlesOfParts>
    <vt:vector size="25" baseType="lpstr">
      <vt:lpstr>GAU</vt:lpstr>
      <vt:lpstr>Datenherkunft</vt:lpstr>
      <vt:lpstr>Vorkampf</vt:lpstr>
      <vt:lpstr>Rückkampf</vt:lpstr>
      <vt:lpstr>Mannschaftsmeldung</vt:lpstr>
      <vt:lpstr>Einzelmeldung</vt:lpstr>
      <vt:lpstr>Zusammenfassung Meldung</vt:lpstr>
      <vt:lpstr>Einzelschützen</vt:lpstr>
      <vt:lpstr>Einzelmeldung!Druckbereich</vt:lpstr>
      <vt:lpstr>GAU!Druckbereich</vt:lpstr>
      <vt:lpstr>Mannschaftsmeldung!Druckbereich</vt:lpstr>
      <vt:lpstr>'Zusammenfassung Meldung'!Druckbereich</vt:lpstr>
      <vt:lpstr>Gau_1</vt:lpstr>
      <vt:lpstr>Gau_2</vt:lpstr>
      <vt:lpstr>Gau_Matrix</vt:lpstr>
      <vt:lpstr>Gau_Name</vt:lpstr>
      <vt:lpstr>Gaue</vt:lpstr>
      <vt:lpstr>Gaunummer</vt:lpstr>
      <vt:lpstr>Jahr_</vt:lpstr>
      <vt:lpstr>Jugend</vt:lpstr>
      <vt:lpstr>Junioren</vt:lpstr>
      <vt:lpstr>Klasse</vt:lpstr>
      <vt:lpstr>LP</vt:lpstr>
      <vt:lpstr>Schüler</vt:lpstr>
      <vt:lpstr>Sportjahr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Bezirkspokal Meldung</dc:title>
  <dc:subject>BSSB Bezirk Schwaben</dc:subject>
  <dc:creator>Tillmann</dc:creator>
  <dc:description>Stand 06.12.02</dc:description>
  <cp:lastModifiedBy>Gunther Langer</cp:lastModifiedBy>
  <cp:revision>1</cp:revision>
  <cp:lastPrinted>2022-12-12T14:17:19Z</cp:lastPrinted>
  <dcterms:created xsi:type="dcterms:W3CDTF">2004-10-18T15:44:16Z</dcterms:created>
  <dcterms:modified xsi:type="dcterms:W3CDTF">2024-12-30T18:51:22Z</dcterms:modified>
  <cp:contentStatus/>
</cp:coreProperties>
</file>